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VWMBS\Evergreen\2007 Monitoring\EvergreenSamples2007b2\EvergreenWMB_2007Monitoring\"/>
    </mc:Choice>
  </mc:AlternateContent>
  <xr:revisionPtr revIDLastSave="0" documentId="13_ncr:1_{F094FB00-C067-4250-8F33-44FBF43D9EBD}" xr6:coauthVersionLast="47" xr6:coauthVersionMax="47" xr10:uidLastSave="{00000000-0000-0000-0000-000000000000}"/>
  <bookViews>
    <workbookView xWindow="-120" yWindow="-120" windowWidth="29040" windowHeight="15840" firstSheet="1" activeTab="5" xr2:uid="{00000000-000D-0000-FFFF-FFFF00000000}"/>
  </bookViews>
  <sheets>
    <sheet name="Plot Locations" sheetId="8" r:id="rId1"/>
    <sheet name="Species List" sheetId="5" r:id="rId2"/>
    <sheet name="WP" sheetId="2" r:id="rId3"/>
    <sheet name="PFO-Existing" sheetId="7" r:id="rId4"/>
    <sheet name="PEMC" sheetId="6" r:id="rId5"/>
    <sheet name="PFO" sheetId="3" r:id="rId6"/>
  </sheets>
  <definedNames>
    <definedName name="_xlnm.Print_Area" localSheetId="4">PEMC!$A$1:$AD$47</definedName>
    <definedName name="_xlnm.Print_Area" localSheetId="5">PFO!$A$1:$BW$37</definedName>
    <definedName name="_xlnm.Print_Area" localSheetId="1">'Species List'!$A$1:$F$63</definedName>
    <definedName name="_xlnm.Print_Area" localSheetId="2">WP!$A$1:$BG$35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C12" i="3" l="1"/>
  <c r="CC10" i="3"/>
  <c r="BW42" i="3" l="1"/>
  <c r="BT42" i="3"/>
  <c r="BQ42" i="3"/>
  <c r="BN42" i="3"/>
  <c r="BK42" i="3"/>
  <c r="BH42" i="3"/>
  <c r="BE42" i="3"/>
  <c r="BB42" i="3"/>
  <c r="AY42" i="3"/>
  <c r="AV42" i="3"/>
  <c r="AS42" i="3"/>
  <c r="AP42" i="3"/>
  <c r="AM42" i="3"/>
  <c r="AJ42" i="3"/>
  <c r="AG42" i="3"/>
  <c r="AD42" i="3"/>
  <c r="AA42" i="3"/>
  <c r="X42" i="3"/>
  <c r="U42" i="3"/>
  <c r="R42" i="3"/>
  <c r="O42" i="3"/>
  <c r="L42" i="3"/>
  <c r="I42" i="3"/>
  <c r="I41" i="3"/>
  <c r="CB3" i="3"/>
  <c r="I40" i="3"/>
  <c r="K38" i="3"/>
  <c r="I38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K7" i="3"/>
  <c r="J7" i="3"/>
  <c r="L41" i="3"/>
  <c r="L40" i="3"/>
  <c r="N38" i="3"/>
  <c r="L38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N7" i="3"/>
  <c r="M7" i="3"/>
  <c r="O41" i="3"/>
  <c r="O40" i="3"/>
  <c r="Q38" i="3"/>
  <c r="O38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Q7" i="3"/>
  <c r="P7" i="3"/>
  <c r="R41" i="3"/>
  <c r="R40" i="3"/>
  <c r="T38" i="3"/>
  <c r="R38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T7" i="3"/>
  <c r="S7" i="3"/>
  <c r="U41" i="3"/>
  <c r="U40" i="3"/>
  <c r="W38" i="3"/>
  <c r="U38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W7" i="3"/>
  <c r="V7" i="3"/>
  <c r="X41" i="3"/>
  <c r="X40" i="3"/>
  <c r="Z38" i="3"/>
  <c r="X38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Z7" i="3"/>
  <c r="Y7" i="3"/>
  <c r="AA41" i="3"/>
  <c r="AA40" i="3"/>
  <c r="AC38" i="3"/>
  <c r="AA38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C7" i="3"/>
  <c r="AB7" i="3"/>
  <c r="AD41" i="3"/>
  <c r="AD40" i="3"/>
  <c r="AF38" i="3"/>
  <c r="AD38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F7" i="3"/>
  <c r="AE7" i="3"/>
  <c r="AG41" i="3"/>
  <c r="AG40" i="3"/>
  <c r="AI38" i="3"/>
  <c r="AG38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AI11" i="3"/>
  <c r="AI10" i="3"/>
  <c r="AI9" i="3"/>
  <c r="AI8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I7" i="3"/>
  <c r="AH7" i="3"/>
  <c r="AJ41" i="3"/>
  <c r="AJ40" i="3"/>
  <c r="AL38" i="3"/>
  <c r="AJ38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11" i="3"/>
  <c r="AL10" i="3"/>
  <c r="AL9" i="3"/>
  <c r="AL8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K9" i="3"/>
  <c r="AK8" i="3"/>
  <c r="AL7" i="3"/>
  <c r="AK7" i="3"/>
  <c r="AM41" i="3"/>
  <c r="AM40" i="3"/>
  <c r="AO38" i="3"/>
  <c r="AM38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O9" i="3"/>
  <c r="AO8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O7" i="3"/>
  <c r="AN7" i="3"/>
  <c r="AP41" i="3"/>
  <c r="AP40" i="3"/>
  <c r="AS40" i="3"/>
  <c r="AR38" i="3"/>
  <c r="AR32" i="3"/>
  <c r="AR31" i="3"/>
  <c r="AR30" i="3"/>
  <c r="AR29" i="3"/>
  <c r="AR28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4" i="3"/>
  <c r="AR13" i="3"/>
  <c r="AR12" i="3"/>
  <c r="AR11" i="3"/>
  <c r="AR10" i="3"/>
  <c r="AR9" i="3"/>
  <c r="AR8" i="3"/>
  <c r="AR7" i="3"/>
  <c r="AP38" i="3"/>
  <c r="AQ31" i="3"/>
  <c r="AQ30" i="3"/>
  <c r="AQ29" i="3"/>
  <c r="AQ28" i="3"/>
  <c r="AQ27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Q8" i="3"/>
  <c r="AQ7" i="3"/>
  <c r="AS41" i="3"/>
  <c r="AU38" i="3"/>
  <c r="AS38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U9" i="3"/>
  <c r="AU8" i="3"/>
  <c r="AU7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T12" i="3"/>
  <c r="AT11" i="3"/>
  <c r="AT10" i="3"/>
  <c r="AT9" i="3"/>
  <c r="AT8" i="3"/>
  <c r="AT7" i="3"/>
  <c r="CB6" i="3"/>
  <c r="CA6" i="3"/>
  <c r="BW38" i="3"/>
  <c r="BW41" i="3" s="1"/>
  <c r="BY31" i="3"/>
  <c r="BY30" i="3"/>
  <c r="BY29" i="3"/>
  <c r="BY28" i="3"/>
  <c r="BY27" i="3"/>
  <c r="BY26" i="3"/>
  <c r="BY25" i="3"/>
  <c r="BY24" i="3"/>
  <c r="BY23" i="3"/>
  <c r="BY22" i="3"/>
  <c r="BY21" i="3"/>
  <c r="BY20" i="3"/>
  <c r="BY19" i="3"/>
  <c r="BY18" i="3"/>
  <c r="BY17" i="3"/>
  <c r="BY16" i="3"/>
  <c r="BY15" i="3"/>
  <c r="BY14" i="3"/>
  <c r="BY13" i="3"/>
  <c r="BY12" i="3"/>
  <c r="BY11" i="3"/>
  <c r="BY10" i="3"/>
  <c r="BY9" i="3"/>
  <c r="BY8" i="3"/>
  <c r="BY7" i="3"/>
  <c r="BX31" i="3"/>
  <c r="BX30" i="3"/>
  <c r="BX29" i="3"/>
  <c r="BX28" i="3"/>
  <c r="BX27" i="3"/>
  <c r="BX26" i="3"/>
  <c r="BX25" i="3"/>
  <c r="BX24" i="3"/>
  <c r="BX23" i="3"/>
  <c r="BX22" i="3"/>
  <c r="BX21" i="3"/>
  <c r="BX20" i="3"/>
  <c r="BX19" i="3"/>
  <c r="BX18" i="3"/>
  <c r="BX17" i="3"/>
  <c r="BX16" i="3"/>
  <c r="BX15" i="3"/>
  <c r="BX14" i="3"/>
  <c r="BX13" i="3"/>
  <c r="BX12" i="3"/>
  <c r="BX11" i="3"/>
  <c r="BX10" i="3"/>
  <c r="BX9" i="3"/>
  <c r="BX8" i="3"/>
  <c r="BX7" i="3"/>
  <c r="BT38" i="3"/>
  <c r="BT41" i="3" s="1"/>
  <c r="BV31" i="3"/>
  <c r="BV30" i="3"/>
  <c r="BV29" i="3"/>
  <c r="BV28" i="3"/>
  <c r="BV27" i="3"/>
  <c r="BV26" i="3"/>
  <c r="BV25" i="3"/>
  <c r="BV24" i="3"/>
  <c r="BV23" i="3"/>
  <c r="BV22" i="3"/>
  <c r="BV21" i="3"/>
  <c r="BV20" i="3"/>
  <c r="BV19" i="3"/>
  <c r="BV18" i="3"/>
  <c r="BV17" i="3"/>
  <c r="BV16" i="3"/>
  <c r="BV15" i="3"/>
  <c r="BV14" i="3"/>
  <c r="BV13" i="3"/>
  <c r="BV12" i="3"/>
  <c r="BV11" i="3"/>
  <c r="BV10" i="3"/>
  <c r="BV9" i="3"/>
  <c r="BV8" i="3"/>
  <c r="BV7" i="3"/>
  <c r="BU31" i="3"/>
  <c r="BU30" i="3"/>
  <c r="BU29" i="3"/>
  <c r="BU28" i="3"/>
  <c r="BU27" i="3"/>
  <c r="BU26" i="3"/>
  <c r="BU25" i="3"/>
  <c r="BU24" i="3"/>
  <c r="BU23" i="3"/>
  <c r="BU22" i="3"/>
  <c r="BU21" i="3"/>
  <c r="BU20" i="3"/>
  <c r="BU19" i="3"/>
  <c r="BU18" i="3"/>
  <c r="BU17" i="3"/>
  <c r="BU16" i="3"/>
  <c r="BU15" i="3"/>
  <c r="BU14" i="3"/>
  <c r="BU13" i="3"/>
  <c r="BU12" i="3"/>
  <c r="BU11" i="3"/>
  <c r="BU10" i="3"/>
  <c r="BU9" i="3"/>
  <c r="BU8" i="3"/>
  <c r="BU7" i="3"/>
  <c r="BS14" i="3"/>
  <c r="BS13" i="3"/>
  <c r="BS12" i="3"/>
  <c r="BS11" i="3"/>
  <c r="BS10" i="3"/>
  <c r="BS9" i="3"/>
  <c r="BS8" i="3"/>
  <c r="BS7" i="3"/>
  <c r="BQ38" i="3"/>
  <c r="BQ41" i="3" s="1"/>
  <c r="BS31" i="3"/>
  <c r="BS30" i="3"/>
  <c r="BS29" i="3"/>
  <c r="BS28" i="3"/>
  <c r="BS27" i="3"/>
  <c r="BS26" i="3"/>
  <c r="BS25" i="3"/>
  <c r="BS24" i="3"/>
  <c r="BS23" i="3"/>
  <c r="BS22" i="3"/>
  <c r="BS21" i="3"/>
  <c r="BS20" i="3"/>
  <c r="BS19" i="3"/>
  <c r="BS18" i="3"/>
  <c r="BS17" i="3"/>
  <c r="BS16" i="3"/>
  <c r="BS15" i="3"/>
  <c r="BR31" i="3"/>
  <c r="BR30" i="3"/>
  <c r="BR29" i="3"/>
  <c r="BR28" i="3"/>
  <c r="BR27" i="3"/>
  <c r="BR26" i="3"/>
  <c r="BR25" i="3"/>
  <c r="BR24" i="3"/>
  <c r="BR23" i="3"/>
  <c r="BR22" i="3"/>
  <c r="BR21" i="3"/>
  <c r="BR20" i="3"/>
  <c r="BR19" i="3"/>
  <c r="BR18" i="3"/>
  <c r="BR17" i="3"/>
  <c r="BR16" i="3"/>
  <c r="BR15" i="3"/>
  <c r="BR14" i="3"/>
  <c r="BR13" i="3"/>
  <c r="BR12" i="3"/>
  <c r="BR11" i="3"/>
  <c r="BR10" i="3"/>
  <c r="BR9" i="3"/>
  <c r="BR8" i="3"/>
  <c r="BR7" i="3"/>
  <c r="BN38" i="3"/>
  <c r="BN41" i="3" s="1"/>
  <c r="BP31" i="3"/>
  <c r="BP30" i="3"/>
  <c r="BP29" i="3"/>
  <c r="BP28" i="3"/>
  <c r="BP27" i="3"/>
  <c r="BP26" i="3"/>
  <c r="BP25" i="3"/>
  <c r="BP24" i="3"/>
  <c r="BP23" i="3"/>
  <c r="BP22" i="3"/>
  <c r="BP21" i="3"/>
  <c r="BP20" i="3"/>
  <c r="BP19" i="3"/>
  <c r="BP18" i="3"/>
  <c r="BP17" i="3"/>
  <c r="BP16" i="3"/>
  <c r="BP15" i="3"/>
  <c r="BP14" i="3"/>
  <c r="BP13" i="3"/>
  <c r="BP12" i="3"/>
  <c r="BP11" i="3"/>
  <c r="BP10" i="3"/>
  <c r="BP9" i="3"/>
  <c r="BP8" i="3"/>
  <c r="BP7" i="3"/>
  <c r="BO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O8" i="3"/>
  <c r="BO7" i="3"/>
  <c r="BK38" i="3"/>
  <c r="BK41" i="3" s="1"/>
  <c r="BM31" i="3"/>
  <c r="BM30" i="3"/>
  <c r="BM29" i="3"/>
  <c r="BM28" i="3"/>
  <c r="BM27" i="3"/>
  <c r="BM26" i="3"/>
  <c r="BM25" i="3"/>
  <c r="BM24" i="3"/>
  <c r="BM23" i="3"/>
  <c r="BM22" i="3"/>
  <c r="BM21" i="3"/>
  <c r="BM20" i="3"/>
  <c r="BM19" i="3"/>
  <c r="BM18" i="3"/>
  <c r="BM17" i="3"/>
  <c r="BM16" i="3"/>
  <c r="BM15" i="3"/>
  <c r="BM14" i="3"/>
  <c r="BM13" i="3"/>
  <c r="BM12" i="3"/>
  <c r="BM11" i="3"/>
  <c r="BM10" i="3"/>
  <c r="BM9" i="3"/>
  <c r="BM8" i="3"/>
  <c r="BM7" i="3"/>
  <c r="BL31" i="3"/>
  <c r="BL30" i="3"/>
  <c r="BL29" i="3"/>
  <c r="BL28" i="3"/>
  <c r="BL27" i="3"/>
  <c r="BL26" i="3"/>
  <c r="BL25" i="3"/>
  <c r="BL24" i="3"/>
  <c r="BL23" i="3"/>
  <c r="BL22" i="3"/>
  <c r="BL21" i="3"/>
  <c r="BL20" i="3"/>
  <c r="BL19" i="3"/>
  <c r="BL18" i="3"/>
  <c r="BL17" i="3"/>
  <c r="BL16" i="3"/>
  <c r="BL15" i="3"/>
  <c r="BL14" i="3"/>
  <c r="BL13" i="3"/>
  <c r="BL12" i="3"/>
  <c r="BL11" i="3"/>
  <c r="BL10" i="3"/>
  <c r="BL9" i="3"/>
  <c r="BL8" i="3"/>
  <c r="BL7" i="3"/>
  <c r="BH41" i="3"/>
  <c r="BH38" i="3"/>
  <c r="BJ32" i="3"/>
  <c r="BJ31" i="3"/>
  <c r="BJ30" i="3"/>
  <c r="BJ29" i="3"/>
  <c r="BJ28" i="3"/>
  <c r="BJ27" i="3"/>
  <c r="BJ26" i="3"/>
  <c r="BJ25" i="3"/>
  <c r="BJ24" i="3"/>
  <c r="BJ23" i="3"/>
  <c r="BJ22" i="3"/>
  <c r="BJ21" i="3"/>
  <c r="BJ20" i="3"/>
  <c r="BJ19" i="3"/>
  <c r="BJ18" i="3"/>
  <c r="BJ17" i="3"/>
  <c r="BJ16" i="3"/>
  <c r="BJ15" i="3"/>
  <c r="BJ14" i="3"/>
  <c r="BJ13" i="3"/>
  <c r="BJ12" i="3"/>
  <c r="BJ11" i="3"/>
  <c r="BJ10" i="3"/>
  <c r="BJ9" i="3"/>
  <c r="BJ8" i="3"/>
  <c r="BJ7" i="3"/>
  <c r="BJ38" i="3" s="1"/>
  <c r="BH40" i="3" s="1"/>
  <c r="BI31" i="3"/>
  <c r="BI30" i="3"/>
  <c r="BI29" i="3"/>
  <c r="BI28" i="3"/>
  <c r="BI27" i="3"/>
  <c r="BI26" i="3"/>
  <c r="BI25" i="3"/>
  <c r="BI24" i="3"/>
  <c r="BI23" i="3"/>
  <c r="BI22" i="3"/>
  <c r="BI21" i="3"/>
  <c r="BI20" i="3"/>
  <c r="BI19" i="3"/>
  <c r="BI18" i="3"/>
  <c r="BI17" i="3"/>
  <c r="BI16" i="3"/>
  <c r="BI15" i="3"/>
  <c r="BI14" i="3"/>
  <c r="BI13" i="3"/>
  <c r="BI12" i="3"/>
  <c r="BI11" i="3"/>
  <c r="BI10" i="3"/>
  <c r="BI9" i="3"/>
  <c r="BI8" i="3"/>
  <c r="BI7" i="3"/>
  <c r="BE41" i="3"/>
  <c r="BE38" i="3"/>
  <c r="BG32" i="3"/>
  <c r="BG31" i="3"/>
  <c r="BG30" i="3"/>
  <c r="BG29" i="3"/>
  <c r="BG28" i="3"/>
  <c r="BG27" i="3"/>
  <c r="BG26" i="3"/>
  <c r="BG25" i="3"/>
  <c r="BG24" i="3"/>
  <c r="BG23" i="3"/>
  <c r="BG22" i="3"/>
  <c r="BG21" i="3"/>
  <c r="BG20" i="3"/>
  <c r="BG19" i="3"/>
  <c r="BG18" i="3"/>
  <c r="BG17" i="3"/>
  <c r="BG16" i="3"/>
  <c r="BG15" i="3"/>
  <c r="BG14" i="3"/>
  <c r="BG13" i="3"/>
  <c r="BG12" i="3"/>
  <c r="BG11" i="3"/>
  <c r="BG10" i="3"/>
  <c r="BG9" i="3"/>
  <c r="BG8" i="3"/>
  <c r="BG7" i="3"/>
  <c r="BG38" i="3" s="1"/>
  <c r="BE40" i="3" s="1"/>
  <c r="BF31" i="3"/>
  <c r="BF30" i="3"/>
  <c r="BF29" i="3"/>
  <c r="BF28" i="3"/>
  <c r="BF27" i="3"/>
  <c r="BF26" i="3"/>
  <c r="BF25" i="3"/>
  <c r="BF24" i="3"/>
  <c r="BF23" i="3"/>
  <c r="BF22" i="3"/>
  <c r="BF21" i="3"/>
  <c r="BF20" i="3"/>
  <c r="BF19" i="3"/>
  <c r="BF18" i="3"/>
  <c r="BF17" i="3"/>
  <c r="BF16" i="3"/>
  <c r="BF15" i="3"/>
  <c r="BF14" i="3"/>
  <c r="BF13" i="3"/>
  <c r="BF12" i="3"/>
  <c r="BF11" i="3"/>
  <c r="BF10" i="3"/>
  <c r="BF9" i="3"/>
  <c r="BF8" i="3"/>
  <c r="BF7" i="3"/>
  <c r="BB38" i="3"/>
  <c r="BB41" i="3" s="1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BD13" i="3"/>
  <c r="BD12" i="3"/>
  <c r="BD11" i="3"/>
  <c r="BD10" i="3"/>
  <c r="BD9" i="3"/>
  <c r="BD8" i="3"/>
  <c r="BD7" i="3"/>
  <c r="AW31" i="3"/>
  <c r="AW30" i="3"/>
  <c r="AW29" i="3"/>
  <c r="AW28" i="3"/>
  <c r="AW27" i="3"/>
  <c r="AW26" i="3"/>
  <c r="AW25" i="3"/>
  <c r="AW24" i="3"/>
  <c r="AW23" i="3"/>
  <c r="AW2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C9" i="3"/>
  <c r="BC8" i="3"/>
  <c r="BC7" i="3"/>
  <c r="AY41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4" i="3"/>
  <c r="BA13" i="3"/>
  <c r="BA12" i="3"/>
  <c r="BA11" i="3"/>
  <c r="BA10" i="3"/>
  <c r="BA9" i="3"/>
  <c r="BA8" i="3"/>
  <c r="BA7" i="3"/>
  <c r="AY38" i="3"/>
  <c r="AZ31" i="3"/>
  <c r="AZ30" i="3"/>
  <c r="AZ29" i="3"/>
  <c r="AZ28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4" i="3"/>
  <c r="AZ13" i="3"/>
  <c r="AZ12" i="3"/>
  <c r="AZ11" i="3"/>
  <c r="AZ10" i="3"/>
  <c r="AZ9" i="3"/>
  <c r="AZ8" i="3"/>
  <c r="AZ7" i="3"/>
  <c r="AV41" i="3"/>
  <c r="D32" i="3"/>
  <c r="AX32" i="3" s="1"/>
  <c r="C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9" i="3"/>
  <c r="AX8" i="3"/>
  <c r="AX7" i="3"/>
  <c r="AX38" i="3" s="1"/>
  <c r="AV40" i="3" s="1"/>
  <c r="AV38" i="3"/>
  <c r="AW11" i="3"/>
  <c r="AW10" i="3"/>
  <c r="AW9" i="3"/>
  <c r="AW8" i="3"/>
  <c r="AW7" i="3"/>
  <c r="B50" i="3"/>
  <c r="AW21" i="3"/>
  <c r="AW20" i="3"/>
  <c r="AW19" i="3"/>
  <c r="AW18" i="3"/>
  <c r="AW17" i="3"/>
  <c r="AW16" i="3"/>
  <c r="AW15" i="3"/>
  <c r="AW14" i="3"/>
  <c r="AW13" i="3"/>
  <c r="AW12" i="3"/>
  <c r="B33" i="2"/>
  <c r="B55" i="3"/>
  <c r="B37" i="3"/>
  <c r="G13" i="6"/>
  <c r="G14" i="6"/>
  <c r="G15" i="6"/>
  <c r="G16" i="6"/>
  <c r="G17" i="6"/>
  <c r="G18" i="6"/>
  <c r="G19" i="6"/>
  <c r="G20" i="6"/>
  <c r="G21" i="6"/>
  <c r="G22" i="6"/>
  <c r="G23" i="6"/>
  <c r="G26" i="6"/>
  <c r="G27" i="6"/>
  <c r="G28" i="6"/>
  <c r="G29" i="6"/>
  <c r="G30" i="6"/>
  <c r="G31" i="6"/>
  <c r="G32" i="6"/>
  <c r="G33" i="6"/>
  <c r="G34" i="6"/>
  <c r="G35" i="6"/>
  <c r="F38" i="6"/>
  <c r="G38" i="6"/>
  <c r="H39" i="6"/>
  <c r="C39" i="6"/>
  <c r="I39" i="6"/>
  <c r="J39" i="6"/>
  <c r="K39" i="6"/>
  <c r="M39" i="6"/>
  <c r="N39" i="6"/>
  <c r="O39" i="6"/>
  <c r="T39" i="6"/>
  <c r="U39" i="6"/>
  <c r="V39" i="6"/>
  <c r="Z39" i="6"/>
  <c r="AA39" i="6"/>
  <c r="AB39" i="6"/>
  <c r="AC39" i="6"/>
  <c r="AD39" i="6"/>
  <c r="H40" i="6"/>
  <c r="C41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I41" i="6"/>
  <c r="B43" i="6"/>
  <c r="G12" i="2"/>
  <c r="G13" i="2"/>
  <c r="G14" i="2"/>
  <c r="G15" i="2"/>
  <c r="G18" i="2"/>
  <c r="G19" i="2"/>
  <c r="G20" i="2"/>
  <c r="G21" i="2"/>
  <c r="G22" i="2"/>
  <c r="G23" i="2"/>
  <c r="G24" i="2"/>
  <c r="H27" i="2"/>
  <c r="I27" i="2"/>
  <c r="C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I28" i="2"/>
  <c r="B29" i="2"/>
  <c r="J28" i="2"/>
  <c r="H29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H26" i="3" l="1"/>
  <c r="G26" i="3" s="1"/>
  <c r="BA38" i="3"/>
  <c r="AY40" i="3" s="1"/>
  <c r="BP38" i="3"/>
  <c r="BN40" i="3" s="1"/>
  <c r="BA32" i="3"/>
  <c r="BD32" i="3"/>
  <c r="BD38" i="3" s="1"/>
  <c r="BB40" i="3" s="1"/>
  <c r="H30" i="3"/>
  <c r="G30" i="3" s="1"/>
  <c r="BS32" i="3"/>
  <c r="BS38" i="3" s="1"/>
  <c r="BQ40" i="3" s="1"/>
  <c r="H23" i="3"/>
  <c r="G23" i="3" s="1"/>
  <c r="H27" i="3"/>
  <c r="G27" i="3" s="1"/>
  <c r="BM32" i="3"/>
  <c r="BM38" i="3" s="1"/>
  <c r="BK40" i="3" s="1"/>
  <c r="BP32" i="3"/>
  <c r="BV32" i="3"/>
  <c r="BV38" i="3" s="1"/>
  <c r="BT40" i="3" s="1"/>
  <c r="BY32" i="3"/>
  <c r="BY38" i="3" s="1"/>
  <c r="BW40" i="3" s="1"/>
  <c r="H14" i="3"/>
  <c r="G14" i="3" s="1"/>
  <c r="H18" i="3"/>
  <c r="G18" i="3" s="1"/>
  <c r="H24" i="3"/>
  <c r="G24" i="3" s="1"/>
  <c r="H25" i="3"/>
  <c r="G25" i="3" s="1"/>
  <c r="H19" i="3"/>
  <c r="G19" i="3" s="1"/>
  <c r="H12" i="3"/>
  <c r="G12" i="3" s="1"/>
  <c r="H16" i="3"/>
  <c r="G16" i="3" s="1"/>
  <c r="H20" i="3"/>
  <c r="G20" i="3" s="1"/>
  <c r="H13" i="3"/>
  <c r="G13" i="3" s="1"/>
  <c r="H17" i="3"/>
  <c r="G17" i="3" s="1"/>
  <c r="H21" i="3"/>
  <c r="G21" i="3" s="1"/>
  <c r="H15" i="3"/>
  <c r="G15" i="3" s="1"/>
  <c r="CA3" i="3"/>
  <c r="J32" i="3"/>
  <c r="M32" i="3"/>
  <c r="P32" i="3"/>
  <c r="S32" i="3"/>
  <c r="V32" i="3"/>
  <c r="Y32" i="3"/>
  <c r="AB32" i="3"/>
  <c r="AE32" i="3"/>
  <c r="AH32" i="3"/>
  <c r="AK32" i="3"/>
  <c r="AN32" i="3"/>
  <c r="AQ32" i="3"/>
  <c r="AT32" i="3"/>
  <c r="AW32" i="3"/>
  <c r="AZ32" i="3"/>
  <c r="BC32" i="3"/>
  <c r="BF32" i="3"/>
  <c r="BI32" i="3"/>
  <c r="BL32" i="3"/>
  <c r="BO32" i="3"/>
  <c r="BR32" i="3"/>
  <c r="BU32" i="3"/>
  <c r="BX32" i="3"/>
  <c r="J38" i="3"/>
  <c r="M38" i="3"/>
  <c r="P38" i="3"/>
  <c r="S38" i="3"/>
  <c r="V38" i="3"/>
  <c r="Y38" i="3"/>
  <c r="AB38" i="3"/>
  <c r="AE38" i="3"/>
  <c r="AH38" i="3"/>
  <c r="AK38" i="3"/>
  <c r="AN38" i="3"/>
  <c r="AQ38" i="3"/>
  <c r="AT38" i="3"/>
  <c r="AW38" i="3"/>
  <c r="AZ38" i="3"/>
  <c r="BC38" i="3"/>
  <c r="BF38" i="3"/>
  <c r="BI38" i="3"/>
  <c r="BL38" i="3"/>
  <c r="BO38" i="3"/>
  <c r="BR38" i="3"/>
  <c r="BU38" i="3"/>
  <c r="BX38" i="3"/>
  <c r="H39" i="3"/>
  <c r="I39" i="3"/>
  <c r="K39" i="3"/>
  <c r="L39" i="3"/>
  <c r="N39" i="3"/>
  <c r="O39" i="3"/>
  <c r="Q39" i="3"/>
  <c r="R39" i="3"/>
  <c r="T39" i="3"/>
  <c r="U39" i="3"/>
  <c r="W39" i="3"/>
  <c r="X39" i="3"/>
  <c r="Z39" i="3"/>
  <c r="AA39" i="3"/>
  <c r="AC39" i="3"/>
  <c r="AD39" i="3"/>
  <c r="AF39" i="3"/>
  <c r="AG39" i="3"/>
  <c r="AI39" i="3"/>
  <c r="AJ39" i="3"/>
  <c r="AL39" i="3"/>
  <c r="AM39" i="3"/>
  <c r="AO39" i="3"/>
  <c r="AP39" i="3"/>
  <c r="AR39" i="3"/>
  <c r="AS39" i="3"/>
  <c r="AU39" i="3"/>
  <c r="AV39" i="3"/>
  <c r="AX39" i="3"/>
  <c r="AY39" i="3"/>
  <c r="BA39" i="3"/>
  <c r="BB39" i="3"/>
  <c r="BD39" i="3"/>
  <c r="BE39" i="3"/>
  <c r="BG39" i="3"/>
  <c r="BH39" i="3"/>
  <c r="BJ39" i="3"/>
  <c r="BK39" i="3"/>
  <c r="BM39" i="3"/>
  <c r="BN39" i="3"/>
  <c r="BP39" i="3"/>
  <c r="BQ39" i="3"/>
  <c r="BS39" i="3"/>
  <c r="BT39" i="3"/>
  <c r="BV39" i="3"/>
  <c r="BW39" i="3"/>
</calcChain>
</file>

<file path=xl/sharedStrings.xml><?xml version="1.0" encoding="utf-8"?>
<sst xmlns="http://schemas.openxmlformats.org/spreadsheetml/2006/main" count="960" uniqueCount="477">
  <si>
    <t>Evergreen Wetland Mitigatigation Bank</t>
  </si>
  <si>
    <t>Wet</t>
  </si>
  <si>
    <t>Moisture</t>
  </si>
  <si>
    <t>Common Name</t>
  </si>
  <si>
    <t>Botanical Name</t>
  </si>
  <si>
    <t>Status</t>
  </si>
  <si>
    <t>Origin</t>
  </si>
  <si>
    <t>Prairie</t>
  </si>
  <si>
    <t>Index</t>
  </si>
  <si>
    <t>Species</t>
  </si>
  <si>
    <t>Crataegus douglasii</t>
  </si>
  <si>
    <t>FAC</t>
  </si>
  <si>
    <t>native</t>
  </si>
  <si>
    <t>Prunus emarginata</t>
  </si>
  <si>
    <t>FACU</t>
  </si>
  <si>
    <t>non</t>
  </si>
  <si>
    <t>Cotton wood</t>
  </si>
  <si>
    <t>Populus angustifolia</t>
  </si>
  <si>
    <t>FACW</t>
  </si>
  <si>
    <t>Flowering crabapple</t>
  </si>
  <si>
    <t>Malus fusca</t>
  </si>
  <si>
    <t>Oregon ash</t>
  </si>
  <si>
    <t>Fraxinus latifolia</t>
  </si>
  <si>
    <t>Pinus ponderosa</t>
  </si>
  <si>
    <t>Alnus rhombifolia</t>
  </si>
  <si>
    <t>Scrub/Shrub Species -stem count within 30' radius</t>
  </si>
  <si>
    <t>Rosa pisocarpa</t>
  </si>
  <si>
    <t>Yes</t>
  </si>
  <si>
    <t>Indian plum</t>
  </si>
  <si>
    <t>Oemlaria cerasiformis</t>
  </si>
  <si>
    <t>Nootka rose</t>
  </si>
  <si>
    <t>Rosa nutkana</t>
  </si>
  <si>
    <t>Pacific ninebark</t>
  </si>
  <si>
    <t>Physocarpus capitatus</t>
  </si>
  <si>
    <t>FACW-</t>
  </si>
  <si>
    <t>Pacific willow</t>
  </si>
  <si>
    <t>Salix lasiandra</t>
  </si>
  <si>
    <t>FACW+</t>
  </si>
  <si>
    <t>Ribies sanquineum</t>
  </si>
  <si>
    <t>Red osier dogwood</t>
  </si>
  <si>
    <t>Cornus sericea</t>
  </si>
  <si>
    <t>Amelanchier alnifolia</t>
  </si>
  <si>
    <t>Sitka wilow</t>
  </si>
  <si>
    <t>Salix sitchensis</t>
  </si>
  <si>
    <t>Snowberry</t>
  </si>
  <si>
    <t>Symphoricarpos albus</t>
  </si>
  <si>
    <t>Spiraea douglasii</t>
  </si>
  <si>
    <t>Douglas spirea</t>
  </si>
  <si>
    <t>Herbaceous Species -   percent cover</t>
  </si>
  <si>
    <t>OBL</t>
  </si>
  <si>
    <t>Cat-tail</t>
  </si>
  <si>
    <t>Typha latifolia</t>
  </si>
  <si>
    <t>FAC+</t>
  </si>
  <si>
    <t>Creeping spike rush</t>
  </si>
  <si>
    <t>Eleocharis palustris</t>
  </si>
  <si>
    <t>Gnaphalium palustre</t>
  </si>
  <si>
    <t>Himalayan blackberry</t>
  </si>
  <si>
    <t>Rubis discolor</t>
  </si>
  <si>
    <t>Ladys thumb</t>
  </si>
  <si>
    <t>Polygonum persicaria</t>
  </si>
  <si>
    <t>Large leaf avens</t>
  </si>
  <si>
    <t>Geum macrophyllum</t>
  </si>
  <si>
    <t>Mayweed chamomile</t>
  </si>
  <si>
    <t>Alisma gramineum</t>
  </si>
  <si>
    <t>Ovoid spike rush</t>
  </si>
  <si>
    <t>Eleocharis ovata</t>
  </si>
  <si>
    <t>FAC-</t>
  </si>
  <si>
    <t>Sparganium emersum</t>
  </si>
  <si>
    <t>Skull cap veronica</t>
  </si>
  <si>
    <t>Veronica americana</t>
  </si>
  <si>
    <t>Soft-stem-bulrush</t>
  </si>
  <si>
    <t>Scirpus tabernaemontani</t>
  </si>
  <si>
    <t>Spiny sow thistle</t>
  </si>
  <si>
    <t>Sonchus asper</t>
  </si>
  <si>
    <t>Toad rush</t>
  </si>
  <si>
    <t>Juncus bufonius</t>
  </si>
  <si>
    <t>Water plantain</t>
  </si>
  <si>
    <t>Alisma plantago aquatica</t>
  </si>
  <si>
    <t>Polygonum amphibium</t>
  </si>
  <si>
    <t>Watson's willow herb</t>
  </si>
  <si>
    <t>Epilobium watsonii</t>
  </si>
  <si>
    <t>Western yellowcress</t>
  </si>
  <si>
    <t>Rorippa curvisiliqua</t>
  </si>
  <si>
    <t>Grass Species - percent cover</t>
  </si>
  <si>
    <t>Lolium multiflorum</t>
  </si>
  <si>
    <t>Elymus glaucus</t>
  </si>
  <si>
    <t>Glyceria borealis</t>
  </si>
  <si>
    <t>Meadow barley</t>
  </si>
  <si>
    <t>Hordeum brachyantherm</t>
  </si>
  <si>
    <t>Rice cut-grass</t>
  </si>
  <si>
    <t>Leersia oryzoides</t>
  </si>
  <si>
    <t>Short-awned foxtail</t>
  </si>
  <si>
    <t>Alopecurus aequalis</t>
  </si>
  <si>
    <t>Slender hairgrass</t>
  </si>
  <si>
    <t>Deschampsia elongata</t>
  </si>
  <si>
    <t>Slough grass</t>
  </si>
  <si>
    <t>Beckmania syzigachne</t>
  </si>
  <si>
    <t xml:space="preserve">OBL </t>
  </si>
  <si>
    <t>Spike bentgrass</t>
  </si>
  <si>
    <t>Agrostis exarata</t>
  </si>
  <si>
    <t>Tufted hairgrass</t>
  </si>
  <si>
    <t>Deschampsia cespitosa</t>
  </si>
  <si>
    <t>Water foxtail</t>
  </si>
  <si>
    <t>Alopecurus geniculatus</t>
  </si>
  <si>
    <t>Western mannagrass</t>
  </si>
  <si>
    <t>Glyceria occidentalis</t>
  </si>
  <si>
    <t xml:space="preserve">Bareground (*-due to recent spraying/planting, **-due to recent inundation) </t>
  </si>
  <si>
    <t>100*</t>
  </si>
  <si>
    <t>90*</t>
  </si>
  <si>
    <t>45**</t>
  </si>
  <si>
    <t>Sample plot average moisture index (herbaceous layer only)</t>
  </si>
  <si>
    <t>Wet Prairie (WP)Plot Data</t>
  </si>
  <si>
    <t>Total number of Species Sampled</t>
  </si>
  <si>
    <t>Plant Species List</t>
  </si>
  <si>
    <t>Evergreen Wetland Mitigation Bank</t>
  </si>
  <si>
    <t>Evergreen Mitigation Bank</t>
  </si>
  <si>
    <t>No Scrub/Shrub Species found in vegetation plots</t>
  </si>
  <si>
    <t>70**</t>
  </si>
  <si>
    <t>Sample Plot Number</t>
  </si>
  <si>
    <t>Species Observed</t>
  </si>
  <si>
    <t>Total # of Species per plot:</t>
  </si>
  <si>
    <t>Total Stems per plot</t>
  </si>
  <si>
    <t>Cudweed</t>
  </si>
  <si>
    <t>Narrow leaf water plantain</t>
  </si>
  <si>
    <t>Simple-stem bur-reed</t>
  </si>
  <si>
    <t>Water smartweed</t>
  </si>
  <si>
    <t>Annual rye grass</t>
  </si>
  <si>
    <t>Blue wild rye</t>
  </si>
  <si>
    <t>Floating manna grass</t>
  </si>
  <si>
    <t>Ponderosa pine</t>
  </si>
  <si>
    <t>White alder</t>
  </si>
  <si>
    <t>Clustered rose</t>
  </si>
  <si>
    <t>Red flowering current</t>
  </si>
  <si>
    <t>Service berry</t>
  </si>
  <si>
    <t xml:space="preserve">Evergreen Mitigation Bank </t>
  </si>
  <si>
    <t>Emergent Marsh (PEMC)Plot Data  -  July  2007</t>
  </si>
  <si>
    <t>Populus balsamifera</t>
  </si>
  <si>
    <t xml:space="preserve">Douglas spiraea </t>
  </si>
  <si>
    <t xml:space="preserve"> Spirea douglasii</t>
  </si>
  <si>
    <t>30*</t>
  </si>
  <si>
    <t>53**</t>
  </si>
  <si>
    <t>84*</t>
  </si>
  <si>
    <t>65**</t>
  </si>
  <si>
    <t>Relative %  native canopy cover (herbaceous layer only):</t>
  </si>
  <si>
    <t>Relative %  non-native invasive canopy cover :</t>
  </si>
  <si>
    <t>Relative %  non-native invasive canopy cover (herbaceous layer only):</t>
  </si>
  <si>
    <t>Mean Moisture Index:</t>
  </si>
  <si>
    <t>Total # of Native Species</t>
  </si>
  <si>
    <t xml:space="preserve">Total Sample points </t>
  </si>
  <si>
    <t>Total # of native Species: 10</t>
  </si>
  <si>
    <t>Average Moisture Index</t>
  </si>
  <si>
    <t>Total # of Plots: 24</t>
  </si>
  <si>
    <t xml:space="preserve">Average Stems per Plot: </t>
  </si>
  <si>
    <t>Mean Trees/Acre</t>
  </si>
  <si>
    <t>Overstory Species. - stem count within 30' Diameter</t>
  </si>
  <si>
    <t>Average Stems per Plot</t>
  </si>
  <si>
    <t>Mean Shrubs/Acre</t>
  </si>
  <si>
    <t xml:space="preserve">Sample plot average moisture index </t>
  </si>
  <si>
    <t>Overstory Species</t>
  </si>
  <si>
    <t>Scrub/Shrub Species</t>
  </si>
  <si>
    <t>Herbaceous Species</t>
  </si>
  <si>
    <t xml:space="preserve">Grass Species </t>
  </si>
  <si>
    <t>x</t>
  </si>
  <si>
    <t>Floating mannagrass</t>
  </si>
  <si>
    <t>Alopecurus aaequalis</t>
  </si>
  <si>
    <t>Prickly lettuce</t>
  </si>
  <si>
    <t>Lactuca serroila</t>
  </si>
  <si>
    <t>Himalyan blackberry</t>
  </si>
  <si>
    <t>Anthemis cotual</t>
  </si>
  <si>
    <t>Wet Prairie</t>
  </si>
  <si>
    <t>Bitter cherry</t>
  </si>
  <si>
    <t>25**</t>
  </si>
  <si>
    <t>10**</t>
  </si>
  <si>
    <t>18**</t>
  </si>
  <si>
    <t>15**</t>
  </si>
  <si>
    <t>20**</t>
  </si>
  <si>
    <t>24**</t>
  </si>
  <si>
    <t>30**</t>
  </si>
  <si>
    <t>40**</t>
  </si>
  <si>
    <t>37**</t>
  </si>
  <si>
    <t>5**</t>
  </si>
  <si>
    <t>50**</t>
  </si>
  <si>
    <t>55**</t>
  </si>
  <si>
    <t>35**</t>
  </si>
  <si>
    <t>Douglas hawthorn</t>
  </si>
  <si>
    <t>Includes all species identified on site, in and out of monitored plots, except</t>
  </si>
  <si>
    <t>1**</t>
  </si>
  <si>
    <t>32**</t>
  </si>
  <si>
    <t>12**</t>
  </si>
  <si>
    <t xml:space="preserve">Ave. </t>
  </si>
  <si>
    <t>Cover</t>
  </si>
  <si>
    <t>ea. Species</t>
  </si>
  <si>
    <t xml:space="preserve">Ave </t>
  </si>
  <si>
    <r>
      <t xml:space="preserve">Open Water   </t>
    </r>
    <r>
      <rPr>
        <b/>
        <sz val="10"/>
        <rFont val="Arial"/>
        <family val="2"/>
      </rPr>
      <t>(Mean = 4.3%)</t>
    </r>
  </si>
  <si>
    <r>
      <t xml:space="preserve">Relative % native cover, includes bareland:  </t>
    </r>
    <r>
      <rPr>
        <b/>
        <sz val="10"/>
        <rFont val="Arial"/>
        <family val="2"/>
      </rPr>
      <t>Mean =</t>
    </r>
  </si>
  <si>
    <t xml:space="preserve">Percent of Total Vegetation that is Native:   </t>
  </si>
  <si>
    <t xml:space="preserve">Percent of Total Vegetation that is Non-native:      </t>
  </si>
  <si>
    <r>
      <t xml:space="preserve">Bareground (*-due to recent spraying/planting, **-due to recent inundation or age) </t>
    </r>
    <r>
      <rPr>
        <b/>
        <sz val="10"/>
        <rFont val="Arial"/>
        <family val="2"/>
      </rPr>
      <t>(Mean = 38%)</t>
    </r>
  </si>
  <si>
    <r>
      <t xml:space="preserve">Relative %  native canopy cover, includes bareland: </t>
    </r>
    <r>
      <rPr>
        <b/>
        <sz val="10"/>
        <rFont val="Arial"/>
        <family val="2"/>
      </rPr>
      <t xml:space="preserve"> Mean =</t>
    </r>
  </si>
  <si>
    <r>
      <t xml:space="preserve">Bareground (*-due to recent spraying/planting, **-due to recent inundation or age) </t>
    </r>
    <r>
      <rPr>
        <b/>
        <sz val="10"/>
        <rFont val="Arial"/>
        <family val="2"/>
      </rPr>
      <t xml:space="preserve">Mean = 43% </t>
    </r>
  </si>
  <si>
    <t xml:space="preserve">% of Total Vegetation that is Native:   </t>
  </si>
  <si>
    <t>Total Sample Size  = 52 plots</t>
  </si>
  <si>
    <t>Douglas Hawthorne</t>
  </si>
  <si>
    <t>Crataegus douglassi</t>
  </si>
  <si>
    <t>Overstory Species. - stem count within 50' square</t>
  </si>
  <si>
    <t>Scrub/Shrub Species -stem count within 50' square</t>
  </si>
  <si>
    <t>Trailing blackberry</t>
  </si>
  <si>
    <t>Rubus ursinus</t>
  </si>
  <si>
    <t>NL</t>
  </si>
  <si>
    <t>Camassia quamash</t>
  </si>
  <si>
    <t>Claytonia sibririca</t>
  </si>
  <si>
    <t>Perideridia oregana</t>
  </si>
  <si>
    <t>Fringe cup</t>
  </si>
  <si>
    <t>Tellima grandiflora</t>
  </si>
  <si>
    <t>Galium</t>
  </si>
  <si>
    <t>Galium aparine</t>
  </si>
  <si>
    <t>Green sheathed sedge</t>
  </si>
  <si>
    <t>Carex feta</t>
  </si>
  <si>
    <t>Hordeum brachyantherum</t>
  </si>
  <si>
    <t>Mountain sweet cicely</t>
  </si>
  <si>
    <t>Osmorhiza chilensis</t>
  </si>
  <si>
    <t>Lapsana communis</t>
  </si>
  <si>
    <t>Nipplewort</t>
  </si>
  <si>
    <t>Rough Blue Grass</t>
  </si>
  <si>
    <t>Poa trivialis</t>
  </si>
  <si>
    <t>Sierra sanicle</t>
  </si>
  <si>
    <t>Sanicula crassicaulis</t>
  </si>
  <si>
    <t>Slough sedge</t>
  </si>
  <si>
    <t>Carex obnupta</t>
  </si>
  <si>
    <t>Small flowered buttercup</t>
  </si>
  <si>
    <t>Ranunculus uncinatus</t>
  </si>
  <si>
    <t>Self heal</t>
  </si>
  <si>
    <t>Prunella vulgaris</t>
  </si>
  <si>
    <t>Sword fern</t>
  </si>
  <si>
    <t>Polystichum munitum</t>
  </si>
  <si>
    <t>Willow dock</t>
  </si>
  <si>
    <t>Rumex salicifoliius</t>
  </si>
  <si>
    <t>Water parsley</t>
  </si>
  <si>
    <t>Oenanthe sarmentosa</t>
  </si>
  <si>
    <t>Water Parsnip</t>
  </si>
  <si>
    <t>Heraaacleum lanatum</t>
  </si>
  <si>
    <t>Camus</t>
  </si>
  <si>
    <t>Candy flower</t>
  </si>
  <si>
    <t>False caraway</t>
  </si>
  <si>
    <t>X</t>
  </si>
  <si>
    <t>Herbaceous Species -noted in plot, no percentages taken</t>
  </si>
  <si>
    <t>Stem density computations</t>
  </si>
  <si>
    <t>Ea. Plot 50' x50' = 2500 sq.ft.</t>
  </si>
  <si>
    <t>4 plots:  4 x 2500 = 10,000 sq ft monitored</t>
  </si>
  <si>
    <t>43,560 sq.ft/ac / 10,000 sq.ft = 4.356</t>
  </si>
  <si>
    <t>Total of 123 stems in the 10,000 sq.ft.</t>
  </si>
  <si>
    <t>4.356 x 123 = 535 trees per acre in the reference site.</t>
  </si>
  <si>
    <t>100 - SE</t>
  </si>
  <si>
    <t>101 - SW</t>
  </si>
  <si>
    <t>102 - NE</t>
  </si>
  <si>
    <t>103 - NW</t>
  </si>
  <si>
    <t xml:space="preserve">Full herbaceous monitoring will occur in later monitorings. </t>
  </si>
  <si>
    <t xml:space="preserve">*Herbaceous species only noted as present in the plots,  no percentages taken.  </t>
  </si>
  <si>
    <r>
      <t>Existing and Enhanced Shrub/Forest (PFOE) Sample Plot Monitoring Results - July 2007</t>
    </r>
    <r>
      <rPr>
        <b/>
        <vertAlign val="superscript"/>
        <sz val="10"/>
        <rFont val="Arial"/>
      </rPr>
      <t>1</t>
    </r>
  </si>
  <si>
    <t>herbaceous species in the enhanced forest (See Existing and Enhanced Shrub/Forest PFOE Sampling Plot Results)</t>
  </si>
  <si>
    <t>Latitude</t>
  </si>
  <si>
    <t>Longitude</t>
  </si>
  <si>
    <t>44.502781619</t>
  </si>
  <si>
    <t>-123.338171867</t>
  </si>
  <si>
    <t>44.503324502</t>
  </si>
  <si>
    <t>-123.338175430</t>
  </si>
  <si>
    <t>44.503870638</t>
  </si>
  <si>
    <t>-123.338175589</t>
  </si>
  <si>
    <t>44.504399913</t>
  </si>
  <si>
    <t>-123.338163610</t>
  </si>
  <si>
    <t>44.504947204</t>
  </si>
  <si>
    <t>-123.338166623</t>
  </si>
  <si>
    <t>44.505500596</t>
  </si>
  <si>
    <t>-123.338165100</t>
  </si>
  <si>
    <t>44.506035989</t>
  </si>
  <si>
    <t>-123.338160648</t>
  </si>
  <si>
    <t>44.506586844</t>
  </si>
  <si>
    <t>-123.338154856</t>
  </si>
  <si>
    <t>44.507138095</t>
  </si>
  <si>
    <t>-123.338161196</t>
  </si>
  <si>
    <t>44.508128917</t>
  </si>
  <si>
    <t>-123.339480124</t>
  </si>
  <si>
    <t>44.507596130</t>
  </si>
  <si>
    <t>-123.339509988</t>
  </si>
  <si>
    <t>44.507044120</t>
  </si>
  <si>
    <t>-123.339445521</t>
  </si>
  <si>
    <t>44.506519507</t>
  </si>
  <si>
    <t>-123.339450950</t>
  </si>
  <si>
    <t>44.506084116</t>
  </si>
  <si>
    <t>-123.339487153</t>
  </si>
  <si>
    <t>44.505544689</t>
  </si>
  <si>
    <t>-123.339512326</t>
  </si>
  <si>
    <t>44.505004740</t>
  </si>
  <si>
    <t>-123.339495755</t>
  </si>
  <si>
    <t>44.504489119</t>
  </si>
  <si>
    <t>-123.339499780</t>
  </si>
  <si>
    <t>44.503952275</t>
  </si>
  <si>
    <t>-123.339483065</t>
  </si>
  <si>
    <t>44.503424366</t>
  </si>
  <si>
    <t>-123.339603230</t>
  </si>
  <si>
    <t>44.502868549</t>
  </si>
  <si>
    <t>-123.339605552</t>
  </si>
  <si>
    <t>44.502881478</t>
  </si>
  <si>
    <t>-123.341132558</t>
  </si>
  <si>
    <t>44.503419642</t>
  </si>
  <si>
    <t>-123.341124816</t>
  </si>
  <si>
    <t>44.503987830</t>
  </si>
  <si>
    <t>-123.341130237</t>
  </si>
  <si>
    <t>44.504372797</t>
  </si>
  <si>
    <t>-123.341134182</t>
  </si>
  <si>
    <t>44.504932771</t>
  </si>
  <si>
    <t>-123.341078407</t>
  </si>
  <si>
    <t>44.505470996</t>
  </si>
  <si>
    <t>-123.341077507</t>
  </si>
  <si>
    <t>44.506033275</t>
  </si>
  <si>
    <t>-123.341061652</t>
  </si>
  <si>
    <t>44.506577233</t>
  </si>
  <si>
    <t>-123.341065252</t>
  </si>
  <si>
    <t>44.507145243</t>
  </si>
  <si>
    <t>-123.341062396</t>
  </si>
  <si>
    <t>44.507713181</t>
  </si>
  <si>
    <t>-123.341008673</t>
  </si>
  <si>
    <t>44.508323838</t>
  </si>
  <si>
    <t>-123.340974460</t>
  </si>
  <si>
    <t>44.507815652</t>
  </si>
  <si>
    <t>-123.342508243</t>
  </si>
  <si>
    <t>44.507232827</t>
  </si>
  <si>
    <t>-123.342477183</t>
  </si>
  <si>
    <t>44.506770929</t>
  </si>
  <si>
    <t>-123.342474312</t>
  </si>
  <si>
    <t>44.506211093</t>
  </si>
  <si>
    <t>-123.342460493</t>
  </si>
  <si>
    <t>44.505640515</t>
  </si>
  <si>
    <t>-123.342470319</t>
  </si>
  <si>
    <t>44.505111408</t>
  </si>
  <si>
    <t>-123.342537354</t>
  </si>
  <si>
    <t>44.504547161</t>
  </si>
  <si>
    <t>-123.342539810</t>
  </si>
  <si>
    <t>44.504006952</t>
  </si>
  <si>
    <t>-123.342564162</t>
  </si>
  <si>
    <t>44.503392782</t>
  </si>
  <si>
    <t>-123.342581308</t>
  </si>
  <si>
    <t>44.502785477</t>
  </si>
  <si>
    <t>-123.342618812</t>
  </si>
  <si>
    <t>44.503014988</t>
  </si>
  <si>
    <t>-123.344192399</t>
  </si>
  <si>
    <t>44.503565259</t>
  </si>
  <si>
    <t>-123.344185027</t>
  </si>
  <si>
    <t>44.504107501</t>
  </si>
  <si>
    <t>-123.344164470</t>
  </si>
  <si>
    <t>44.504655636</t>
  </si>
  <si>
    <t>-123.344151788</t>
  </si>
  <si>
    <t>44.505205620</t>
  </si>
  <si>
    <t>-123.344131602</t>
  </si>
  <si>
    <t>44.505757972</t>
  </si>
  <si>
    <t>-123.344096481</t>
  </si>
  <si>
    <t>44.506856041</t>
  </si>
  <si>
    <t>-123.344056988</t>
  </si>
  <si>
    <t>44.506306725</t>
  </si>
  <si>
    <t>-123.344105794</t>
  </si>
  <si>
    <t>44.507391369</t>
  </si>
  <si>
    <t>-123.344069674</t>
  </si>
  <si>
    <t>44.507943191</t>
  </si>
  <si>
    <t>-123.344023615</t>
  </si>
  <si>
    <t>44.508309558</t>
  </si>
  <si>
    <t>-123.343992552</t>
  </si>
  <si>
    <t>44.507740458</t>
  </si>
  <si>
    <t>-123.345512701</t>
  </si>
  <si>
    <t>44.507205570</t>
  </si>
  <si>
    <t>-123.345519421</t>
  </si>
  <si>
    <t>44.506618745</t>
  </si>
  <si>
    <t>-123.345558486</t>
  </si>
  <si>
    <t>44.506107812</t>
  </si>
  <si>
    <t>-123.345564270</t>
  </si>
  <si>
    <t>44.505551562</t>
  </si>
  <si>
    <t>-123.345600552</t>
  </si>
  <si>
    <t>44.505006008</t>
  </si>
  <si>
    <t>-123.345619489</t>
  </si>
  <si>
    <t>44.504455639</t>
  </si>
  <si>
    <t>-123.345643290</t>
  </si>
  <si>
    <t>44.503909127</t>
  </si>
  <si>
    <t>-123.345656166</t>
  </si>
  <si>
    <t>44.503360693</t>
  </si>
  <si>
    <t>-123.345662024</t>
  </si>
  <si>
    <t>44.502820202</t>
  </si>
  <si>
    <t>-123.345692888</t>
  </si>
  <si>
    <t>44.511511921</t>
  </si>
  <si>
    <t>-123.338046899</t>
  </si>
  <si>
    <t>44.510974356</t>
  </si>
  <si>
    <t>-123.338052094</t>
  </si>
  <si>
    <t>44.510429588</t>
  </si>
  <si>
    <t>-123.338056654</t>
  </si>
  <si>
    <t>44.509874647</t>
  </si>
  <si>
    <t>-123.338070790</t>
  </si>
  <si>
    <t>44.509337760</t>
  </si>
  <si>
    <t>-123.338065177</t>
  </si>
  <si>
    <t>44.508806871</t>
  </si>
  <si>
    <t>-123.338064142</t>
  </si>
  <si>
    <t>44.508260407</t>
  </si>
  <si>
    <t>-123.338068287</t>
  </si>
  <si>
    <t>44.507716321</t>
  </si>
  <si>
    <t>-123.338094818</t>
  </si>
  <si>
    <t>44.511663768</t>
  </si>
  <si>
    <t>-123.339584889</t>
  </si>
  <si>
    <t>44.511116892</t>
  </si>
  <si>
    <t>-123.339572711</t>
  </si>
  <si>
    <t>44.510565882</t>
  </si>
  <si>
    <t>-123.339584400</t>
  </si>
  <si>
    <t>44.510011091</t>
  </si>
  <si>
    <t>-123.339587441</t>
  </si>
  <si>
    <t>44.509461216</t>
  </si>
  <si>
    <t>-123.339580301</t>
  </si>
  <si>
    <t>44.508761470</t>
  </si>
  <si>
    <t>-123.339744235</t>
  </si>
  <si>
    <t>44.512092880</t>
  </si>
  <si>
    <t>-123.340649241</t>
  </si>
  <si>
    <t>44.511535731</t>
  </si>
  <si>
    <t>-123.340697788</t>
  </si>
  <si>
    <t>44.510981105</t>
  </si>
  <si>
    <t>-123.340751094</t>
  </si>
  <si>
    <t>44.510463844</t>
  </si>
  <si>
    <t>-123.340720796</t>
  </si>
  <si>
    <t>44.509886144</t>
  </si>
  <si>
    <t>-123.340772434</t>
  </si>
  <si>
    <t>44.509337198</t>
  </si>
  <si>
    <t>-123.340815407</t>
  </si>
  <si>
    <t>44.512044123</t>
  </si>
  <si>
    <t>-123.342640572</t>
  </si>
  <si>
    <t>44.511512056</t>
  </si>
  <si>
    <t>-123.342663259</t>
  </si>
  <si>
    <t>44.510970774</t>
  </si>
  <si>
    <t>-123.342743645</t>
  </si>
  <si>
    <t>44.510420714</t>
  </si>
  <si>
    <t>-123.342716806</t>
  </si>
  <si>
    <t>44.509867426</t>
  </si>
  <si>
    <t>-123.342671748</t>
  </si>
  <si>
    <t>44.509323969</t>
  </si>
  <si>
    <t>-123.342715304</t>
  </si>
  <si>
    <t>44.511500544</t>
  </si>
  <si>
    <t>-123.34434567</t>
  </si>
  <si>
    <t>44.511600568</t>
  </si>
  <si>
    <t>-123.344179717</t>
  </si>
  <si>
    <t>44.511055018</t>
  </si>
  <si>
    <t>-123.344191380</t>
  </si>
  <si>
    <t>44.510511225</t>
  </si>
  <si>
    <t>-123.344209319</t>
  </si>
  <si>
    <t>44.509948115</t>
  </si>
  <si>
    <t>-123.344216949</t>
  </si>
  <si>
    <t>44.509411497</t>
  </si>
  <si>
    <t>-123.344212708</t>
  </si>
  <si>
    <t>44.509788415</t>
  </si>
  <si>
    <t>-123.345658800</t>
  </si>
  <si>
    <t>44.510334079</t>
  </si>
  <si>
    <t>-123.345643448</t>
  </si>
  <si>
    <t>44.510885302</t>
  </si>
  <si>
    <t>-123.345653084</t>
  </si>
  <si>
    <t>44.511453441</t>
  </si>
  <si>
    <t>-123.345664418</t>
  </si>
  <si>
    <t>44.512000905</t>
  </si>
  <si>
    <t>-123.345702116</t>
  </si>
  <si>
    <t>Plot_number</t>
  </si>
  <si>
    <t>WMI</t>
  </si>
  <si>
    <t>WWI</t>
  </si>
  <si>
    <t>Splot Moisture Index</t>
  </si>
  <si>
    <t>SPlotWeed Index</t>
  </si>
  <si>
    <t>Total Cover | W. Cover</t>
  </si>
  <si>
    <t xml:space="preserve">Bareground | Veg Cover  </t>
  </si>
  <si>
    <t>Mean Moisture Index</t>
  </si>
  <si>
    <t>Mean Weed Index</t>
  </si>
  <si>
    <t>Shrub/Forest Restoration (PFO) Sample Plot Monitoring Results - July 20071</t>
  </si>
  <si>
    <t>Mean Trees / Acre</t>
  </si>
  <si>
    <t>Mean Shrubs / Acre</t>
  </si>
  <si>
    <t>Shrub/Forest Restoration (PFO) Sample Plot Monitoring Results - July 2007</t>
  </si>
  <si>
    <t xml:space="preserve">Evergreen Wetland Mitigation Bank </t>
  </si>
  <si>
    <t>Percent Cover Native Species</t>
  </si>
  <si>
    <t>Mean Relative Percent Cover Bare Ground</t>
  </si>
  <si>
    <t>Mean Relative Percent Cover Native Vegetation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</si>
</sst>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-409]mmmm\-yy;@"/>
    <numFmt numFmtId="166" formatCode="0.000000"/>
  </numFmts>
  <fonts count="35" x14ac:knownFonts="1">
    <font>
      <sz val="10"/>
      <name val="Arial"/>
    </font>
    <font>
      <sz val="10"/>
      <name val="Arial"/>
    </font>
    <font>
      <sz val="8"/>
      <name val="Arial"/>
    </font>
    <font>
      <sz val="8"/>
      <name val="Arial"/>
      <family val="2"/>
    </font>
    <font>
      <b/>
      <sz val="10"/>
      <name val="Arial"/>
      <family val="2"/>
    </font>
    <font>
      <u/>
      <sz val="8"/>
      <name val="Arial"/>
      <family val="2"/>
    </font>
    <font>
      <sz val="10"/>
      <color indexed="8"/>
      <name val="Arial"/>
    </font>
    <font>
      <sz val="10"/>
      <name val="Arial"/>
      <family val="2"/>
    </font>
    <font>
      <sz val="10"/>
      <name val="Arial"/>
    </font>
    <font>
      <b/>
      <sz val="10"/>
      <name val="Arial"/>
    </font>
    <font>
      <sz val="10"/>
      <name val="Arial"/>
    </font>
    <font>
      <sz val="10"/>
      <color indexed="10"/>
      <name val="Arial"/>
    </font>
    <font>
      <sz val="10"/>
      <name val="Arial"/>
    </font>
    <font>
      <sz val="10"/>
      <name val="Arial"/>
    </font>
    <font>
      <b/>
      <sz val="10"/>
      <color indexed="8"/>
      <name val="Arial"/>
    </font>
    <font>
      <i/>
      <sz val="10"/>
      <name val="Arial"/>
      <family val="2"/>
    </font>
    <font>
      <sz val="10"/>
      <name val="Arial"/>
    </font>
    <font>
      <sz val="10"/>
      <name val="Arial"/>
    </font>
    <font>
      <sz val="12"/>
      <name val="Arial"/>
    </font>
    <font>
      <b/>
      <sz val="12"/>
      <name val="Arial"/>
    </font>
    <font>
      <sz val="16"/>
      <name val="Arial"/>
    </font>
    <font>
      <b/>
      <i/>
      <sz val="10"/>
      <name val="Arial"/>
      <family val="2"/>
    </font>
    <font>
      <b/>
      <sz val="16"/>
      <name val="Arial"/>
    </font>
    <font>
      <b/>
      <sz val="16"/>
      <color indexed="17"/>
      <name val="Arial"/>
    </font>
    <font>
      <sz val="16"/>
      <color indexed="17"/>
      <name val="Arial"/>
    </font>
    <font>
      <sz val="10"/>
      <color indexed="17"/>
      <name val="Arial"/>
    </font>
    <font>
      <sz val="12"/>
      <color indexed="17"/>
      <name val="Arial"/>
    </font>
    <font>
      <sz val="16"/>
      <color indexed="17"/>
      <name val="Arial"/>
      <family val="2"/>
    </font>
    <font>
      <b/>
      <sz val="16"/>
      <color indexed="17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  <font>
      <b/>
      <vertAlign val="superscript"/>
      <sz val="10"/>
      <name val="Arial"/>
    </font>
    <font>
      <i/>
      <sz val="10"/>
      <name val="Arial"/>
    </font>
    <font>
      <sz val="10"/>
      <name val="Arial"/>
    </font>
    <font>
      <sz val="1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 applyFill="0"/>
  </cellStyleXfs>
  <cellXfs count="517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4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 applyProtection="1">
      <alignment horizontal="center"/>
      <protection locked="0"/>
    </xf>
    <xf numFmtId="0" fontId="8" fillId="3" borderId="1" xfId="0" applyFont="1" applyFill="1" applyBorder="1" applyProtection="1">
      <protection locked="0"/>
    </xf>
    <xf numFmtId="0" fontId="8" fillId="3" borderId="1" xfId="0" applyFont="1" applyFill="1" applyBorder="1" applyAlignment="1" applyProtection="1">
      <alignment horizontal="center"/>
      <protection locked="0"/>
    </xf>
    <xf numFmtId="0" fontId="8" fillId="0" borderId="1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10" fillId="3" borderId="1" xfId="0" applyFont="1" applyFill="1" applyBorder="1" applyProtection="1">
      <protection locked="0"/>
    </xf>
    <xf numFmtId="0" fontId="10" fillId="3" borderId="1" xfId="0" applyFont="1" applyFill="1" applyBorder="1" applyAlignment="1" applyProtection="1">
      <alignment horizontal="center"/>
      <protection locked="0"/>
    </xf>
    <xf numFmtId="0" fontId="10" fillId="3" borderId="1" xfId="0" applyFont="1" applyFill="1" applyBorder="1" applyAlignment="1" applyProtection="1">
      <protection locked="0"/>
    </xf>
    <xf numFmtId="0" fontId="8" fillId="3" borderId="1" xfId="0" applyFont="1" applyFill="1" applyBorder="1" applyAlignment="1" applyProtection="1">
      <protection locked="0"/>
    </xf>
    <xf numFmtId="0" fontId="8" fillId="3" borderId="1" xfId="0" applyFont="1" applyFill="1" applyBorder="1" applyAlignment="1" applyProtection="1">
      <alignment horizontal="left"/>
      <protection locked="0"/>
    </xf>
    <xf numFmtId="0" fontId="8" fillId="2" borderId="1" xfId="0" applyFont="1" applyFill="1" applyBorder="1" applyAlignment="1" applyProtection="1">
      <alignment horizontal="left"/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10" fillId="3" borderId="1" xfId="0" applyNumberFormat="1" applyFont="1" applyFill="1" applyBorder="1" applyProtection="1">
      <protection locked="0"/>
    </xf>
    <xf numFmtId="0" fontId="10" fillId="3" borderId="1" xfId="0" applyNumberFormat="1" applyFont="1" applyFill="1" applyBorder="1" applyAlignment="1" applyProtection="1">
      <alignment horizontal="center"/>
      <protection locked="0"/>
    </xf>
    <xf numFmtId="0" fontId="10" fillId="3" borderId="1" xfId="0" applyNumberFormat="1" applyFont="1" applyFill="1" applyBorder="1" applyAlignment="1" applyProtection="1">
      <protection locked="0"/>
    </xf>
    <xf numFmtId="0" fontId="10" fillId="0" borderId="1" xfId="0" applyNumberFormat="1" applyFont="1" applyBorder="1" applyAlignment="1" applyProtection="1">
      <alignment horizontal="center"/>
      <protection locked="0"/>
    </xf>
    <xf numFmtId="0" fontId="13" fillId="0" borderId="1" xfId="0" applyFont="1" applyBorder="1" applyProtection="1">
      <protection locked="0"/>
    </xf>
    <xf numFmtId="0" fontId="13" fillId="0" borderId="1" xfId="0" applyFont="1" applyBorder="1" applyAlignment="1" applyProtection="1">
      <protection locked="0"/>
    </xf>
    <xf numFmtId="0" fontId="0" fillId="3" borderId="1" xfId="0" applyFill="1" applyBorder="1"/>
    <xf numFmtId="0" fontId="7" fillId="3" borderId="1" xfId="0" applyFont="1" applyFill="1" applyBorder="1"/>
    <xf numFmtId="0" fontId="7" fillId="3" borderId="1" xfId="0" applyFont="1" applyFill="1" applyBorder="1" applyProtection="1">
      <protection locked="0"/>
    </xf>
    <xf numFmtId="0" fontId="7" fillId="3" borderId="1" xfId="0" applyFont="1" applyFill="1" applyBorder="1" applyAlignment="1">
      <alignment horizontal="left"/>
    </xf>
    <xf numFmtId="0" fontId="1" fillId="3" borderId="1" xfId="0" applyFont="1" applyFill="1" applyBorder="1"/>
    <xf numFmtId="0" fontId="9" fillId="3" borderId="1" xfId="0" applyFont="1" applyFill="1" applyBorder="1"/>
    <xf numFmtId="0" fontId="10" fillId="3" borderId="1" xfId="0" applyFont="1" applyFill="1" applyBorder="1"/>
    <xf numFmtId="0" fontId="10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13" fillId="3" borderId="1" xfId="0" applyFont="1" applyFill="1" applyBorder="1"/>
    <xf numFmtId="0" fontId="13" fillId="3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5" fillId="0" borderId="1" xfId="0" applyFont="1" applyBorder="1"/>
    <xf numFmtId="0" fontId="15" fillId="3" borderId="1" xfId="0" applyFont="1" applyFill="1" applyBorder="1"/>
    <xf numFmtId="0" fontId="15" fillId="3" borderId="1" xfId="0" applyFont="1" applyFill="1" applyBorder="1" applyAlignment="1">
      <alignment horizontal="left"/>
    </xf>
    <xf numFmtId="0" fontId="15" fillId="3" borderId="1" xfId="0" applyFont="1" applyFill="1" applyBorder="1" applyProtection="1">
      <protection locked="0"/>
    </xf>
    <xf numFmtId="0" fontId="15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9" fillId="2" borderId="1" xfId="0" applyFont="1" applyFill="1" applyBorder="1" applyProtection="1"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Protection="1">
      <protection locked="0"/>
    </xf>
    <xf numFmtId="0" fontId="15" fillId="2" borderId="1" xfId="0" applyFont="1" applyFill="1" applyBorder="1" applyProtection="1"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Protection="1">
      <protection locked="0"/>
    </xf>
    <xf numFmtId="0" fontId="8" fillId="2" borderId="0" xfId="0" applyFont="1" applyFill="1"/>
    <xf numFmtId="0" fontId="8" fillId="0" borderId="0" xfId="0" applyFont="1"/>
    <xf numFmtId="0" fontId="16" fillId="0" borderId="0" xfId="0" applyFont="1"/>
    <xf numFmtId="0" fontId="17" fillId="2" borderId="0" xfId="0" applyFont="1" applyFill="1"/>
    <xf numFmtId="0" fontId="17" fillId="0" borderId="0" xfId="0" applyFont="1"/>
    <xf numFmtId="0" fontId="10" fillId="2" borderId="0" xfId="0" applyFont="1" applyFill="1"/>
    <xf numFmtId="0" fontId="10" fillId="0" borderId="0" xfId="0" applyFont="1"/>
    <xf numFmtId="0" fontId="9" fillId="2" borderId="1" xfId="0" applyFont="1" applyFill="1" applyBorder="1"/>
    <xf numFmtId="0" fontId="17" fillId="3" borderId="0" xfId="0" applyFont="1" applyFill="1"/>
    <xf numFmtId="0" fontId="8" fillId="3" borderId="0" xfId="0" applyFont="1" applyFill="1"/>
    <xf numFmtId="0" fontId="9" fillId="0" borderId="0" xfId="0" applyFont="1"/>
    <xf numFmtId="1" fontId="9" fillId="0" borderId="0" xfId="0" applyNumberFormat="1" applyFont="1" applyAlignment="1"/>
    <xf numFmtId="1" fontId="10" fillId="0" borderId="0" xfId="0" applyNumberFormat="1" applyFont="1" applyAlignment="1"/>
    <xf numFmtId="0" fontId="0" fillId="2" borderId="2" xfId="0" applyFill="1" applyBorder="1" applyAlignment="1">
      <alignment horizontal="center"/>
    </xf>
    <xf numFmtId="0" fontId="11" fillId="2" borderId="1" xfId="0" applyFont="1" applyFill="1" applyBorder="1"/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/>
    </xf>
    <xf numFmtId="1" fontId="10" fillId="2" borderId="1" xfId="0" applyNumberFormat="1" applyFont="1" applyFill="1" applyBorder="1" applyAlignment="1"/>
    <xf numFmtId="1" fontId="10" fillId="2" borderId="1" xfId="0" applyNumberFormat="1" applyFont="1" applyFill="1" applyBorder="1" applyAlignment="1">
      <alignment horizontal="center"/>
    </xf>
    <xf numFmtId="0" fontId="13" fillId="3" borderId="1" xfId="0" applyFont="1" applyFill="1" applyBorder="1" applyProtection="1">
      <protection locked="0"/>
    </xf>
    <xf numFmtId="0" fontId="13" fillId="3" borderId="1" xfId="0" applyFont="1" applyFill="1" applyBorder="1" applyAlignment="1" applyProtection="1">
      <alignment horizontal="center"/>
      <protection locked="0"/>
    </xf>
    <xf numFmtId="164" fontId="13" fillId="3" borderId="1" xfId="0" applyNumberFormat="1" applyFont="1" applyFill="1" applyBorder="1" applyAlignment="1">
      <alignment horizontal="center"/>
    </xf>
    <xf numFmtId="0" fontId="18" fillId="3" borderId="1" xfId="0" applyFont="1" applyFill="1" applyBorder="1"/>
    <xf numFmtId="0" fontId="19" fillId="3" borderId="1" xfId="0" applyFont="1" applyFill="1" applyBorder="1"/>
    <xf numFmtId="0" fontId="18" fillId="0" borderId="1" xfId="0" applyFont="1" applyBorder="1"/>
    <xf numFmtId="0" fontId="19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2" xfId="0" applyFont="1" applyBorder="1"/>
    <xf numFmtId="0" fontId="18" fillId="0" borderId="2" xfId="0" applyFont="1" applyBorder="1" applyAlignment="1">
      <alignment horizontal="center"/>
    </xf>
    <xf numFmtId="0" fontId="18" fillId="3" borderId="3" xfId="0" applyFont="1" applyFill="1" applyBorder="1"/>
    <xf numFmtId="0" fontId="18" fillId="3" borderId="4" xfId="0" applyFont="1" applyFill="1" applyBorder="1"/>
    <xf numFmtId="0" fontId="19" fillId="3" borderId="3" xfId="0" applyFont="1" applyFill="1" applyBorder="1"/>
    <xf numFmtId="0" fontId="18" fillId="0" borderId="3" xfId="0" applyFont="1" applyBorder="1"/>
    <xf numFmtId="0" fontId="13" fillId="0" borderId="5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3" fillId="0" borderId="2" xfId="0" applyFont="1" applyBorder="1" applyAlignment="1" applyProtection="1">
      <alignment horizontal="center"/>
      <protection locked="0"/>
    </xf>
    <xf numFmtId="0" fontId="13" fillId="0" borderId="2" xfId="0" applyFont="1" applyBorder="1" applyAlignment="1" applyProtection="1">
      <protection locked="0"/>
    </xf>
    <xf numFmtId="0" fontId="13" fillId="0" borderId="0" xfId="0" applyFont="1" applyBorder="1" applyProtection="1"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protection locked="0"/>
    </xf>
    <xf numFmtId="0" fontId="8" fillId="0" borderId="5" xfId="0" applyFont="1" applyBorder="1" applyProtection="1">
      <protection locked="0"/>
    </xf>
    <xf numFmtId="0" fontId="10" fillId="0" borderId="5" xfId="0" applyFont="1" applyBorder="1" applyProtection="1">
      <protection locked="0"/>
    </xf>
    <xf numFmtId="0" fontId="10" fillId="3" borderId="5" xfId="0" applyFont="1" applyFill="1" applyBorder="1" applyProtection="1">
      <protection locked="0"/>
    </xf>
    <xf numFmtId="0" fontId="8" fillId="3" borderId="5" xfId="0" applyFont="1" applyFill="1" applyBorder="1" applyProtection="1">
      <protection locked="0"/>
    </xf>
    <xf numFmtId="0" fontId="8" fillId="3" borderId="5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0" fontId="10" fillId="3" borderId="5" xfId="0" applyNumberFormat="1" applyFont="1" applyFill="1" applyBorder="1" applyProtection="1">
      <protection locked="0"/>
    </xf>
    <xf numFmtId="0" fontId="10" fillId="0" borderId="5" xfId="0" applyNumberFormat="1" applyFont="1" applyBorder="1" applyAlignment="1" applyProtection="1">
      <alignment horizontal="center"/>
      <protection locked="0"/>
    </xf>
    <xf numFmtId="0" fontId="10" fillId="3" borderId="4" xfId="0" applyFont="1" applyFill="1" applyBorder="1" applyProtection="1">
      <protection locked="0"/>
    </xf>
    <xf numFmtId="0" fontId="10" fillId="3" borderId="3" xfId="0" applyFont="1" applyFill="1" applyBorder="1" applyProtection="1">
      <protection locked="0"/>
    </xf>
    <xf numFmtId="0" fontId="8" fillId="3" borderId="3" xfId="0" applyFont="1" applyFill="1" applyBorder="1" applyProtection="1">
      <protection locked="0"/>
    </xf>
    <xf numFmtId="0" fontId="8" fillId="3" borderId="4" xfId="0" applyFont="1" applyFill="1" applyBorder="1" applyProtection="1"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left"/>
      <protection locked="0"/>
    </xf>
    <xf numFmtId="0" fontId="8" fillId="2" borderId="4" xfId="0" applyFont="1" applyFill="1" applyBorder="1" applyAlignment="1" applyProtection="1">
      <alignment horizontal="center"/>
      <protection locked="0"/>
    </xf>
    <xf numFmtId="0" fontId="15" fillId="2" borderId="1" xfId="0" applyFont="1" applyFill="1" applyBorder="1" applyAlignment="1" applyProtection="1">
      <alignment horizontal="left"/>
      <protection locked="0"/>
    </xf>
    <xf numFmtId="0" fontId="10" fillId="3" borderId="3" xfId="0" quotePrefix="1" applyFont="1" applyFill="1" applyBorder="1" applyAlignment="1" applyProtection="1">
      <alignment horizontal="left"/>
      <protection locked="0"/>
    </xf>
    <xf numFmtId="0" fontId="8" fillId="3" borderId="3" xfId="0" quotePrefix="1" applyFont="1" applyFill="1" applyBorder="1" applyAlignment="1" applyProtection="1">
      <alignment horizontal="left"/>
      <protection locked="0"/>
    </xf>
    <xf numFmtId="0" fontId="8" fillId="0" borderId="0" xfId="0" applyFont="1" applyBorder="1" applyProtection="1">
      <protection locked="0"/>
    </xf>
    <xf numFmtId="0" fontId="9" fillId="0" borderId="0" xfId="0" applyFont="1" applyBorder="1" applyProtection="1">
      <protection locked="0"/>
    </xf>
    <xf numFmtId="0" fontId="10" fillId="0" borderId="0" xfId="0" applyFont="1" applyBorder="1" applyProtection="1">
      <protection locked="0"/>
    </xf>
    <xf numFmtId="0" fontId="19" fillId="2" borderId="6" xfId="0" applyFont="1" applyFill="1" applyBorder="1" applyProtection="1">
      <protection locked="0"/>
    </xf>
    <xf numFmtId="0" fontId="11" fillId="2" borderId="7" xfId="0" applyFont="1" applyFill="1" applyBorder="1" applyProtection="1">
      <protection locked="0"/>
    </xf>
    <xf numFmtId="0" fontId="12" fillId="2" borderId="7" xfId="0" applyFont="1" applyFill="1" applyBorder="1" applyProtection="1">
      <protection locked="0"/>
    </xf>
    <xf numFmtId="0" fontId="12" fillId="2" borderId="7" xfId="0" applyFont="1" applyFill="1" applyBorder="1" applyAlignment="1" applyProtection="1">
      <alignment horizontal="center"/>
      <protection locked="0"/>
    </xf>
    <xf numFmtId="0" fontId="18" fillId="2" borderId="7" xfId="0" applyFont="1" applyFill="1" applyBorder="1" applyAlignment="1" applyProtection="1">
      <alignment horizontal="centerContinuous"/>
      <protection locked="0"/>
    </xf>
    <xf numFmtId="0" fontId="19" fillId="2" borderId="7" xfId="0" applyFont="1" applyFill="1" applyBorder="1" applyAlignment="1" applyProtection="1">
      <alignment horizontal="centerContinuous"/>
      <protection locked="0"/>
    </xf>
    <xf numFmtId="0" fontId="19" fillId="2" borderId="8" xfId="0" applyFont="1" applyFill="1" applyBorder="1" applyAlignment="1" applyProtection="1">
      <alignment horizontal="centerContinuous"/>
      <protection locked="0"/>
    </xf>
    <xf numFmtId="0" fontId="10" fillId="2" borderId="3" xfId="0" applyFont="1" applyFill="1" applyBorder="1" applyProtection="1">
      <protection locked="0"/>
    </xf>
    <xf numFmtId="0" fontId="10" fillId="2" borderId="4" xfId="0" applyFont="1" applyFill="1" applyBorder="1" applyProtection="1">
      <protection locked="0"/>
    </xf>
    <xf numFmtId="0" fontId="9" fillId="2" borderId="3" xfId="0" applyFont="1" applyFill="1" applyBorder="1" applyProtection="1">
      <protection locked="0"/>
    </xf>
    <xf numFmtId="0" fontId="9" fillId="2" borderId="1" xfId="0" quotePrefix="1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Alignment="1" applyProtection="1">
      <protection locked="0"/>
    </xf>
    <xf numFmtId="0" fontId="10" fillId="2" borderId="1" xfId="0" applyFont="1" applyFill="1" applyBorder="1" applyAlignment="1" applyProtection="1">
      <protection locked="0"/>
    </xf>
    <xf numFmtId="0" fontId="21" fillId="2" borderId="1" xfId="0" applyFont="1" applyFill="1" applyBorder="1" applyProtection="1">
      <protection locked="0"/>
    </xf>
    <xf numFmtId="0" fontId="10" fillId="2" borderId="3" xfId="0" quotePrefix="1" applyFont="1" applyFill="1" applyBorder="1" applyAlignment="1" applyProtection="1">
      <alignment horizontal="left"/>
      <protection locked="0"/>
    </xf>
    <xf numFmtId="0" fontId="8" fillId="2" borderId="1" xfId="0" applyFont="1" applyFill="1" applyBorder="1" applyAlignment="1" applyProtection="1">
      <protection locked="0"/>
    </xf>
    <xf numFmtId="0" fontId="8" fillId="2" borderId="4" xfId="0" applyFont="1" applyFill="1" applyBorder="1" applyProtection="1">
      <protection locked="0"/>
    </xf>
    <xf numFmtId="0" fontId="8" fillId="2" borderId="3" xfId="0" applyFont="1" applyFill="1" applyBorder="1" applyProtection="1">
      <protection locked="0"/>
    </xf>
    <xf numFmtId="0" fontId="8" fillId="2" borderId="3" xfId="0" quotePrefix="1" applyFont="1" applyFill="1" applyBorder="1" applyAlignment="1" applyProtection="1">
      <alignment horizontal="left"/>
      <protection locked="0"/>
    </xf>
    <xf numFmtId="0" fontId="10" fillId="2" borderId="1" xfId="0" applyNumberFormat="1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Protection="1">
      <protection locked="0"/>
    </xf>
    <xf numFmtId="0" fontId="0" fillId="0" borderId="1" xfId="0" quotePrefix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5" fillId="3" borderId="1" xfId="0" quotePrefix="1" applyFont="1" applyFill="1" applyBorder="1" applyAlignment="1">
      <alignment horizontal="left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0" fontId="9" fillId="3" borderId="3" xfId="0" applyFont="1" applyFill="1" applyBorder="1"/>
    <xf numFmtId="0" fontId="10" fillId="0" borderId="3" xfId="0" applyFont="1" applyBorder="1"/>
    <xf numFmtId="0" fontId="10" fillId="3" borderId="3" xfId="0" applyFont="1" applyFill="1" applyBorder="1"/>
    <xf numFmtId="0" fontId="10" fillId="3" borderId="3" xfId="0" applyFont="1" applyFill="1" applyBorder="1" applyAlignment="1">
      <alignment horizontal="left"/>
    </xf>
    <xf numFmtId="0" fontId="10" fillId="3" borderId="3" xfId="0" quotePrefix="1" applyFont="1" applyFill="1" applyBorder="1" applyAlignment="1">
      <alignment horizontal="left"/>
    </xf>
    <xf numFmtId="0" fontId="10" fillId="0" borderId="3" xfId="0" quotePrefix="1" applyFont="1" applyBorder="1" applyAlignment="1">
      <alignment horizontal="left"/>
    </xf>
    <xf numFmtId="0" fontId="10" fillId="2" borderId="3" xfId="0" applyFont="1" applyFill="1" applyBorder="1"/>
    <xf numFmtId="0" fontId="10" fillId="2" borderId="3" xfId="0" quotePrefix="1" applyFont="1" applyFill="1" applyBorder="1" applyAlignment="1">
      <alignment horizontal="left"/>
    </xf>
    <xf numFmtId="0" fontId="10" fillId="0" borderId="3" xfId="0" quotePrefix="1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1" fontId="7" fillId="2" borderId="3" xfId="0" applyNumberFormat="1" applyFont="1" applyFill="1" applyBorder="1" applyAlignment="1"/>
    <xf numFmtId="0" fontId="7" fillId="3" borderId="3" xfId="0" applyFont="1" applyFill="1" applyBorder="1"/>
    <xf numFmtId="0" fontId="8" fillId="0" borderId="12" xfId="0" applyFont="1" applyBorder="1" applyProtection="1">
      <protection locked="0"/>
    </xf>
    <xf numFmtId="0" fontId="8" fillId="0" borderId="13" xfId="0" applyFont="1" applyBorder="1" applyProtection="1">
      <protection locked="0"/>
    </xf>
    <xf numFmtId="0" fontId="8" fillId="0" borderId="13" xfId="0" applyFont="1" applyBorder="1" applyAlignment="1" applyProtection="1">
      <alignment horizontal="center"/>
      <protection locked="0"/>
    </xf>
    <xf numFmtId="0" fontId="8" fillId="0" borderId="14" xfId="0" applyFont="1" applyBorder="1" applyProtection="1">
      <protection locked="0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24" fillId="0" borderId="0" xfId="0" applyFont="1" applyAlignment="1">
      <alignment horizontal="centerContinuous"/>
    </xf>
    <xf numFmtId="0" fontId="24" fillId="0" borderId="0" xfId="0" applyFont="1"/>
    <xf numFmtId="0" fontId="28" fillId="0" borderId="0" xfId="0" applyFont="1" applyAlignment="1">
      <alignment horizontal="centerContinuous"/>
    </xf>
    <xf numFmtId="0" fontId="29" fillId="0" borderId="0" xfId="0" applyFont="1" applyAlignment="1">
      <alignment horizontal="centerContinuous"/>
    </xf>
    <xf numFmtId="165" fontId="29" fillId="0" borderId="0" xfId="0" applyNumberFormat="1" applyFont="1" applyAlignment="1">
      <alignment horizontal="centerContinuous"/>
    </xf>
    <xf numFmtId="0" fontId="0" fillId="0" borderId="1" xfId="0" quotePrefix="1" applyBorder="1" applyAlignment="1">
      <alignment horizontal="center"/>
    </xf>
    <xf numFmtId="0" fontId="15" fillId="0" borderId="1" xfId="0" quotePrefix="1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 applyProtection="1">
      <alignment horizontal="center"/>
      <protection locked="0"/>
    </xf>
    <xf numFmtId="0" fontId="1" fillId="0" borderId="4" xfId="0" applyFont="1" applyBorder="1"/>
    <xf numFmtId="0" fontId="10" fillId="0" borderId="1" xfId="0" applyFont="1" applyFill="1" applyBorder="1"/>
    <xf numFmtId="0" fontId="15" fillId="0" borderId="1" xfId="0" applyFont="1" applyFill="1" applyBorder="1"/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Protection="1">
      <protection locked="0"/>
    </xf>
    <xf numFmtId="0" fontId="10" fillId="0" borderId="1" xfId="0" applyFont="1" applyFill="1" applyBorder="1" applyAlignment="1" applyProtection="1">
      <protection locked="0"/>
    </xf>
    <xf numFmtId="0" fontId="10" fillId="0" borderId="4" xfId="0" applyFont="1" applyFill="1" applyBorder="1" applyProtection="1">
      <protection locked="0"/>
    </xf>
    <xf numFmtId="0" fontId="10" fillId="0" borderId="5" xfId="0" applyFont="1" applyFill="1" applyBorder="1" applyProtection="1">
      <protection locked="0"/>
    </xf>
    <xf numFmtId="0" fontId="8" fillId="0" borderId="13" xfId="0" applyFont="1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0" fontId="19" fillId="0" borderId="7" xfId="0" applyFont="1" applyFill="1" applyBorder="1" applyAlignment="1" applyProtection="1">
      <alignment horizontal="centerContinuous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protection locked="0"/>
    </xf>
    <xf numFmtId="0" fontId="8" fillId="0" borderId="1" xfId="0" applyFont="1" applyFill="1" applyBorder="1" applyAlignment="1" applyProtection="1">
      <alignment horizontal="center"/>
      <protection locked="0"/>
    </xf>
    <xf numFmtId="0" fontId="13" fillId="0" borderId="1" xfId="0" applyFont="1" applyFill="1" applyBorder="1" applyProtection="1">
      <protection locked="0"/>
    </xf>
    <xf numFmtId="0" fontId="13" fillId="0" borderId="0" xfId="0" applyFont="1" applyFill="1" applyBorder="1" applyAlignment="1" applyProtection="1">
      <protection locked="0"/>
    </xf>
    <xf numFmtId="0" fontId="13" fillId="0" borderId="2" xfId="0" applyFont="1" applyFill="1" applyBorder="1" applyAlignment="1" applyProtection="1">
      <protection locked="0"/>
    </xf>
    <xf numFmtId="0" fontId="13" fillId="0" borderId="1" xfId="0" applyFont="1" applyFill="1" applyBorder="1" applyAlignment="1" applyProtection="1">
      <protection locked="0"/>
    </xf>
    <xf numFmtId="0" fontId="10" fillId="0" borderId="5" xfId="0" applyFont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0" fillId="3" borderId="1" xfId="0" applyNumberFormat="1" applyFont="1" applyFill="1" applyBorder="1" applyAlignment="1" applyProtection="1"/>
    <xf numFmtId="0" fontId="10" fillId="0" borderId="3" xfId="0" applyFont="1" applyFill="1" applyBorder="1" applyProtection="1">
      <protection locked="0"/>
    </xf>
    <xf numFmtId="1" fontId="7" fillId="3" borderId="1" xfId="0" applyNumberFormat="1" applyFont="1" applyFill="1" applyBorder="1" applyAlignment="1">
      <alignment horizontal="center"/>
    </xf>
    <xf numFmtId="164" fontId="10" fillId="3" borderId="1" xfId="0" applyNumberFormat="1" applyFont="1" applyFill="1" applyBorder="1" applyAlignment="1" applyProtection="1">
      <alignment horizontal="center"/>
      <protection locked="0"/>
    </xf>
    <xf numFmtId="0" fontId="13" fillId="3" borderId="9" xfId="0" applyFont="1" applyFill="1" applyBorder="1" applyAlignment="1">
      <alignment horizontal="center"/>
    </xf>
    <xf numFmtId="0" fontId="13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Protection="1">
      <protection locked="0"/>
    </xf>
    <xf numFmtId="164" fontId="13" fillId="0" borderId="1" xfId="0" applyNumberFormat="1" applyFont="1" applyFill="1" applyBorder="1"/>
    <xf numFmtId="164" fontId="13" fillId="0" borderId="1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 applyProtection="1">
      <alignment horizontal="center"/>
      <protection locked="0"/>
    </xf>
    <xf numFmtId="164" fontId="1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/>
    <xf numFmtId="9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164" fontId="10" fillId="3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13" fillId="0" borderId="15" xfId="0" applyFont="1" applyBorder="1"/>
    <xf numFmtId="0" fontId="13" fillId="0" borderId="16" xfId="0" applyFont="1" applyBorder="1"/>
    <xf numFmtId="0" fontId="13" fillId="0" borderId="16" xfId="0" applyFont="1" applyBorder="1" applyAlignment="1">
      <alignment horizontal="center"/>
    </xf>
    <xf numFmtId="0" fontId="10" fillId="0" borderId="17" xfId="0" applyFont="1" applyFill="1" applyBorder="1" applyProtection="1">
      <protection locked="0"/>
    </xf>
    <xf numFmtId="0" fontId="4" fillId="0" borderId="1" xfId="0" applyFont="1" applyBorder="1"/>
    <xf numFmtId="0" fontId="0" fillId="0" borderId="1" xfId="0" applyBorder="1" applyAlignment="1">
      <alignment horizontal="left"/>
    </xf>
    <xf numFmtId="0" fontId="17" fillId="0" borderId="0" xfId="0" applyFont="1" applyFill="1"/>
    <xf numFmtId="0" fontId="0" fillId="0" borderId="0" xfId="0" applyFill="1"/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0" fillId="0" borderId="18" xfId="0" applyBorder="1"/>
    <xf numFmtId="0" fontId="4" fillId="0" borderId="19" xfId="0" applyFont="1" applyBorder="1"/>
    <xf numFmtId="0" fontId="0" fillId="0" borderId="20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8" fillId="0" borderId="6" xfId="0" applyFont="1" applyFill="1" applyBorder="1" applyAlignment="1">
      <alignment horizontal="centerContinuous"/>
    </xf>
    <xf numFmtId="0" fontId="23" fillId="0" borderId="7" xfId="0" applyFont="1" applyFill="1" applyBorder="1" applyAlignment="1">
      <alignment horizontal="centerContinuous"/>
    </xf>
    <xf numFmtId="0" fontId="24" fillId="0" borderId="7" xfId="0" applyFont="1" applyFill="1" applyBorder="1" applyAlignment="1">
      <alignment horizontal="centerContinuous"/>
    </xf>
    <xf numFmtId="0" fontId="25" fillId="0" borderId="5" xfId="0" applyFont="1" applyFill="1" applyBorder="1"/>
    <xf numFmtId="0" fontId="25" fillId="0" borderId="1" xfId="0" applyFont="1" applyFill="1" applyBorder="1"/>
    <xf numFmtId="0" fontId="22" fillId="0" borderId="9" xfId="0" applyFont="1" applyFill="1" applyBorder="1" applyAlignment="1">
      <alignment horizontal="centerContinuous"/>
    </xf>
    <xf numFmtId="0" fontId="20" fillId="0" borderId="10" xfId="0" applyFont="1" applyFill="1" applyBorder="1" applyAlignment="1">
      <alignment horizontal="centerContinuous"/>
    </xf>
    <xf numFmtId="0" fontId="28" fillId="0" borderId="6" xfId="0" applyFont="1" applyFill="1" applyBorder="1" applyAlignment="1" applyProtection="1">
      <alignment horizontal="centerContinuous"/>
      <protection locked="0"/>
    </xf>
    <xf numFmtId="0" fontId="20" fillId="0" borderId="7" xfId="0" applyFont="1" applyFill="1" applyBorder="1" applyAlignment="1" applyProtection="1">
      <alignment horizontal="centerContinuous"/>
      <protection locked="0"/>
    </xf>
    <xf numFmtId="0" fontId="20" fillId="0" borderId="8" xfId="0" applyFont="1" applyFill="1" applyBorder="1" applyAlignment="1" applyProtection="1">
      <alignment horizontal="centerContinuous"/>
      <protection locked="0"/>
    </xf>
    <xf numFmtId="0" fontId="8" fillId="0" borderId="5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30" fillId="0" borderId="15" xfId="0" applyFont="1" applyFill="1" applyBorder="1" applyAlignment="1" applyProtection="1">
      <alignment horizontal="centerContinuous"/>
      <protection locked="0"/>
    </xf>
    <xf numFmtId="0" fontId="20" fillId="0" borderId="16" xfId="0" applyFont="1" applyFill="1" applyBorder="1" applyAlignment="1" applyProtection="1">
      <alignment horizontal="centerContinuous"/>
      <protection locked="0"/>
    </xf>
    <xf numFmtId="0" fontId="20" fillId="0" borderId="21" xfId="0" applyFont="1" applyFill="1" applyBorder="1" applyAlignment="1" applyProtection="1">
      <alignment horizontal="centerContinuous"/>
      <protection locked="0"/>
    </xf>
    <xf numFmtId="0" fontId="26" fillId="0" borderId="7" xfId="0" applyFont="1" applyFill="1" applyBorder="1" applyAlignment="1">
      <alignment horizontal="centerContinuous"/>
    </xf>
    <xf numFmtId="0" fontId="26" fillId="0" borderId="8" xfId="0" applyFont="1" applyFill="1" applyBorder="1" applyAlignment="1">
      <alignment horizontal="centerContinuous"/>
    </xf>
    <xf numFmtId="0" fontId="18" fillId="0" borderId="1" xfId="0" applyFont="1" applyFill="1" applyBorder="1"/>
    <xf numFmtId="0" fontId="19" fillId="0" borderId="3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4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Continuous"/>
    </xf>
    <xf numFmtId="0" fontId="27" fillId="0" borderId="1" xfId="0" applyFont="1" applyFill="1" applyBorder="1" applyAlignment="1">
      <alignment horizontal="centerContinuous"/>
    </xf>
    <xf numFmtId="0" fontId="27" fillId="0" borderId="22" xfId="0" applyFont="1" applyFill="1" applyBorder="1" applyAlignment="1">
      <alignment horizontal="centerContinuous"/>
    </xf>
    <xf numFmtId="0" fontId="28" fillId="0" borderId="23" xfId="0" applyFont="1" applyFill="1" applyBorder="1" applyAlignment="1">
      <alignment horizontal="centerContinuous"/>
    </xf>
    <xf numFmtId="0" fontId="27" fillId="0" borderId="5" xfId="0" applyFont="1" applyFill="1" applyBorder="1" applyAlignment="1">
      <alignment horizontal="centerContinuous"/>
    </xf>
    <xf numFmtId="0" fontId="27" fillId="0" borderId="1" xfId="0" applyFont="1" applyFill="1" applyBorder="1"/>
    <xf numFmtId="0" fontId="29" fillId="0" borderId="1" xfId="0" applyFont="1" applyFill="1" applyBorder="1" applyAlignment="1">
      <alignment horizontal="centerContinuous"/>
    </xf>
    <xf numFmtId="0" fontId="29" fillId="0" borderId="22" xfId="0" applyFont="1" applyFill="1" applyBorder="1" applyAlignment="1">
      <alignment horizontal="centerContinuous"/>
    </xf>
    <xf numFmtId="0" fontId="29" fillId="0" borderId="23" xfId="0" applyFont="1" applyFill="1" applyBorder="1" applyAlignment="1">
      <alignment horizontal="centerContinuous"/>
    </xf>
    <xf numFmtId="0" fontId="29" fillId="0" borderId="5" xfId="0" applyFont="1" applyFill="1" applyBorder="1" applyAlignment="1">
      <alignment horizontal="centerContinuous"/>
    </xf>
    <xf numFmtId="0" fontId="29" fillId="0" borderId="1" xfId="0" applyFont="1" applyFill="1" applyBorder="1"/>
    <xf numFmtId="17" fontId="29" fillId="0" borderId="1" xfId="0" applyNumberFormat="1" applyFont="1" applyFill="1" applyBorder="1" applyAlignment="1">
      <alignment horizontal="centerContinuous"/>
    </xf>
    <xf numFmtId="0" fontId="29" fillId="0" borderId="24" xfId="0" applyFont="1" applyFill="1" applyBorder="1" applyAlignment="1">
      <alignment horizontal="centerContinuous"/>
    </xf>
    <xf numFmtId="17" fontId="29" fillId="0" borderId="23" xfId="0" applyNumberFormat="1" applyFont="1" applyFill="1" applyBorder="1" applyAlignment="1">
      <alignment horizontal="centerContinuous"/>
    </xf>
    <xf numFmtId="0" fontId="29" fillId="0" borderId="25" xfId="0" applyFont="1" applyFill="1" applyBorder="1" applyAlignment="1">
      <alignment horizontal="centerContinuous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Continuous"/>
    </xf>
    <xf numFmtId="0" fontId="15" fillId="0" borderId="1" xfId="0" quotePrefix="1" applyFont="1" applyFill="1" applyBorder="1" applyAlignment="1">
      <alignment horizontal="left"/>
    </xf>
    <xf numFmtId="2" fontId="10" fillId="3" borderId="1" xfId="0" applyNumberFormat="1" applyFont="1" applyFill="1" applyBorder="1" applyAlignment="1" applyProtection="1">
      <alignment horizontal="center"/>
      <protection locked="0"/>
    </xf>
    <xf numFmtId="0" fontId="10" fillId="0" borderId="3" xfId="0" quotePrefix="1" applyFont="1" applyFill="1" applyBorder="1" applyAlignment="1" applyProtection="1">
      <alignment horizontal="left"/>
      <protection locked="0"/>
    </xf>
    <xf numFmtId="0" fontId="15" fillId="0" borderId="1" xfId="0" applyFont="1" applyFill="1" applyBorder="1" applyProtection="1">
      <protection locked="0"/>
    </xf>
    <xf numFmtId="0" fontId="9" fillId="3" borderId="3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 applyProtection="1">
      <alignment horizontal="center"/>
      <protection locked="0"/>
    </xf>
    <xf numFmtId="0" fontId="9" fillId="3" borderId="5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centerContinuous"/>
      <protection locked="0"/>
    </xf>
    <xf numFmtId="2" fontId="20" fillId="0" borderId="16" xfId="0" applyNumberFormat="1" applyFont="1" applyFill="1" applyBorder="1" applyAlignment="1" applyProtection="1">
      <alignment horizontal="centerContinuous"/>
      <protection locked="0"/>
    </xf>
    <xf numFmtId="2" fontId="8" fillId="0" borderId="13" xfId="0" applyNumberFormat="1" applyFont="1" applyBorder="1" applyAlignment="1" applyProtection="1">
      <alignment horizontal="center"/>
      <protection locked="0"/>
    </xf>
    <xf numFmtId="2" fontId="10" fillId="0" borderId="0" xfId="0" applyNumberFormat="1" applyFont="1" applyBorder="1" applyProtection="1">
      <protection locked="0"/>
    </xf>
    <xf numFmtId="2" fontId="18" fillId="2" borderId="7" xfId="0" applyNumberFormat="1" applyFont="1" applyFill="1" applyBorder="1" applyAlignment="1" applyProtection="1">
      <alignment horizontal="centerContinuous"/>
      <protection locked="0"/>
    </xf>
    <xf numFmtId="2" fontId="9" fillId="2" borderId="1" xfId="0" applyNumberFormat="1" applyFont="1" applyFill="1" applyBorder="1" applyAlignment="1" applyProtection="1">
      <alignment horizontal="center"/>
      <protection locked="0"/>
    </xf>
    <xf numFmtId="2" fontId="9" fillId="3" borderId="1" xfId="0" applyNumberFormat="1" applyFont="1" applyFill="1" applyBorder="1" applyAlignment="1" applyProtection="1">
      <alignment horizontal="center"/>
      <protection locked="0"/>
    </xf>
    <xf numFmtId="2" fontId="10" fillId="2" borderId="1" xfId="0" applyNumberFormat="1" applyFont="1" applyFill="1" applyBorder="1" applyAlignment="1" applyProtection="1">
      <alignment horizontal="center"/>
      <protection locked="0"/>
    </xf>
    <xf numFmtId="2" fontId="10" fillId="0" borderId="1" xfId="0" applyNumberFormat="1" applyFont="1" applyFill="1" applyBorder="1" applyAlignment="1" applyProtection="1">
      <alignment horizontal="center"/>
      <protection locked="0"/>
    </xf>
    <xf numFmtId="2" fontId="13" fillId="0" borderId="0" xfId="0" applyNumberFormat="1" applyFont="1" applyBorder="1" applyAlignment="1" applyProtection="1">
      <alignment horizontal="center"/>
      <protection locked="0"/>
    </xf>
    <xf numFmtId="2" fontId="13" fillId="0" borderId="2" xfId="0" applyNumberFormat="1" applyFont="1" applyBorder="1" applyAlignment="1" applyProtection="1">
      <alignment horizontal="center"/>
      <protection locked="0"/>
    </xf>
    <xf numFmtId="2" fontId="13" fillId="0" borderId="1" xfId="0" applyNumberFormat="1" applyFont="1" applyBorder="1" applyAlignment="1" applyProtection="1">
      <alignment horizontal="center"/>
      <protection locked="0"/>
    </xf>
    <xf numFmtId="0" fontId="10" fillId="3" borderId="22" xfId="0" applyNumberFormat="1" applyFont="1" applyFill="1" applyBorder="1" applyAlignment="1" applyProtection="1">
      <protection locked="0"/>
    </xf>
    <xf numFmtId="0" fontId="10" fillId="3" borderId="5" xfId="0" applyNumberFormat="1" applyFont="1" applyFill="1" applyBorder="1" applyAlignment="1" applyProtection="1">
      <alignment horizontal="left"/>
      <protection locked="0"/>
    </xf>
    <xf numFmtId="1" fontId="10" fillId="3" borderId="1" xfId="0" applyNumberFormat="1" applyFont="1" applyFill="1" applyBorder="1" applyAlignment="1"/>
    <xf numFmtId="0" fontId="15" fillId="3" borderId="1" xfId="0" applyNumberFormat="1" applyFont="1" applyFill="1" applyBorder="1" applyProtection="1">
      <protection locked="0"/>
    </xf>
    <xf numFmtId="1" fontId="4" fillId="3" borderId="1" xfId="0" applyNumberFormat="1" applyFont="1" applyFill="1" applyBorder="1" applyAlignment="1" applyProtection="1">
      <alignment horizontal="center"/>
      <protection locked="0"/>
    </xf>
    <xf numFmtId="164" fontId="4" fillId="3" borderId="1" xfId="0" applyNumberFormat="1" applyFont="1" applyFill="1" applyBorder="1" applyAlignment="1" applyProtection="1">
      <alignment horizontal="center"/>
      <protection locked="0"/>
    </xf>
    <xf numFmtId="0" fontId="10" fillId="0" borderId="5" xfId="0" applyNumberFormat="1" applyFont="1" applyFill="1" applyBorder="1" applyAlignment="1" applyProtection="1">
      <alignment horizontal="left"/>
      <protection locked="0"/>
    </xf>
    <xf numFmtId="0" fontId="10" fillId="0" borderId="1" xfId="0" applyNumberFormat="1" applyFont="1" applyFill="1" applyBorder="1" applyProtection="1">
      <protection locked="0"/>
    </xf>
    <xf numFmtId="164" fontId="4" fillId="0" borderId="1" xfId="0" applyNumberFormat="1" applyFont="1" applyFill="1" applyBorder="1" applyAlignment="1" applyProtection="1">
      <alignment horizontal="center"/>
      <protection locked="0"/>
    </xf>
    <xf numFmtId="0" fontId="10" fillId="0" borderId="1" xfId="0" applyNumberFormat="1" applyFont="1" applyFill="1" applyBorder="1" applyAlignment="1" applyProtection="1">
      <alignment horizontal="center"/>
      <protection locked="0"/>
    </xf>
    <xf numFmtId="0" fontId="10" fillId="0" borderId="1" xfId="0" applyNumberFormat="1" applyFont="1" applyFill="1" applyBorder="1" applyAlignment="1" applyProtection="1">
      <protection locked="0"/>
    </xf>
    <xf numFmtId="0" fontId="10" fillId="0" borderId="1" xfId="0" applyNumberFormat="1" applyFont="1" applyFill="1" applyBorder="1" applyAlignment="1" applyProtection="1"/>
    <xf numFmtId="0" fontId="10" fillId="0" borderId="22" xfId="0" applyNumberFormat="1" applyFont="1" applyFill="1" applyBorder="1" applyAlignment="1" applyProtection="1">
      <protection locked="0"/>
    </xf>
    <xf numFmtId="0" fontId="10" fillId="0" borderId="5" xfId="0" applyNumberFormat="1" applyFont="1" applyFill="1" applyBorder="1" applyProtection="1">
      <protection locked="0"/>
    </xf>
    <xf numFmtId="0" fontId="7" fillId="3" borderId="2" xfId="0" applyFont="1" applyFill="1" applyBorder="1" applyAlignment="1">
      <alignment horizontal="left"/>
    </xf>
    <xf numFmtId="0" fontId="13" fillId="0" borderId="15" xfId="0" applyFont="1" applyFill="1" applyBorder="1"/>
    <xf numFmtId="164" fontId="11" fillId="3" borderId="1" xfId="0" applyNumberFormat="1" applyFont="1" applyFill="1" applyBorder="1"/>
    <xf numFmtId="2" fontId="4" fillId="0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/>
    </xf>
    <xf numFmtId="0" fontId="4" fillId="0" borderId="3" xfId="0" applyFont="1" applyBorder="1"/>
    <xf numFmtId="0" fontId="7" fillId="0" borderId="3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2" fontId="7" fillId="3" borderId="1" xfId="0" applyNumberFormat="1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>
      <alignment horizontal="center"/>
    </xf>
    <xf numFmtId="0" fontId="18" fillId="0" borderId="24" xfId="0" applyFont="1" applyBorder="1"/>
    <xf numFmtId="0" fontId="7" fillId="0" borderId="3" xfId="0" applyFont="1" applyFill="1" applyBorder="1" applyAlignment="1">
      <alignment horizontal="left"/>
    </xf>
    <xf numFmtId="9" fontId="7" fillId="3" borderId="1" xfId="0" applyNumberFormat="1" applyFont="1" applyFill="1" applyBorder="1" applyAlignment="1">
      <alignment horizontal="center"/>
    </xf>
    <xf numFmtId="9" fontId="7" fillId="3" borderId="4" xfId="0" applyNumberFormat="1" applyFont="1" applyFill="1" applyBorder="1" applyAlignment="1">
      <alignment horizontal="center"/>
    </xf>
    <xf numFmtId="9" fontId="7" fillId="0" borderId="1" xfId="0" applyNumberFormat="1" applyFont="1" applyFill="1" applyBorder="1" applyAlignment="1">
      <alignment horizontal="center"/>
    </xf>
    <xf numFmtId="9" fontId="7" fillId="0" borderId="4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4" fillId="3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1" xfId="0" applyFont="1" applyFill="1" applyBorder="1"/>
    <xf numFmtId="0" fontId="4" fillId="3" borderId="3" xfId="0" applyFont="1" applyFill="1" applyBorder="1"/>
    <xf numFmtId="0" fontId="4" fillId="3" borderId="1" xfId="0" applyFont="1" applyFill="1" applyBorder="1" applyAlignment="1">
      <alignment horizontal="center"/>
    </xf>
    <xf numFmtId="0" fontId="7" fillId="3" borderId="3" xfId="0" applyFont="1" applyFill="1" applyBorder="1" applyAlignment="1"/>
    <xf numFmtId="0" fontId="15" fillId="3" borderId="1" xfId="0" applyFont="1" applyFill="1" applyBorder="1" applyAlignment="1"/>
    <xf numFmtId="0" fontId="7" fillId="3" borderId="1" xfId="0" applyFont="1" applyFill="1" applyBorder="1" applyAlignment="1"/>
    <xf numFmtId="0" fontId="7" fillId="0" borderId="3" xfId="0" applyFont="1" applyFill="1" applyBorder="1" applyAlignment="1"/>
    <xf numFmtId="0" fontId="15" fillId="0" borderId="1" xfId="0" applyFont="1" applyFill="1" applyBorder="1" applyAlignment="1"/>
    <xf numFmtId="0" fontId="7" fillId="0" borderId="1" xfId="0" applyFont="1" applyFill="1" applyBorder="1" applyAlignment="1"/>
    <xf numFmtId="2" fontId="7" fillId="0" borderId="1" xfId="0" applyNumberFormat="1" applyFont="1" applyFill="1" applyBorder="1" applyAlignment="1" applyProtection="1">
      <alignment horizontal="center"/>
      <protection locked="0"/>
    </xf>
    <xf numFmtId="0" fontId="7" fillId="0" borderId="4" xfId="0" applyFont="1" applyFill="1" applyBorder="1" applyAlignment="1">
      <alignment horizontal="center"/>
    </xf>
    <xf numFmtId="0" fontId="18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7" fillId="2" borderId="3" xfId="0" applyFont="1" applyFill="1" applyBorder="1" applyAlignment="1"/>
    <xf numFmtId="0" fontId="15" fillId="2" borderId="1" xfId="0" applyFont="1" applyFill="1" applyBorder="1" applyAlignment="1"/>
    <xf numFmtId="0" fontId="7" fillId="2" borderId="1" xfId="0" applyFont="1" applyFill="1" applyBorder="1" applyAlignment="1"/>
    <xf numFmtId="0" fontId="7" fillId="2" borderId="4" xfId="0" applyFont="1" applyFill="1" applyBorder="1" applyAlignment="1">
      <alignment horizontal="center"/>
    </xf>
    <xf numFmtId="0" fontId="1" fillId="0" borderId="1" xfId="0" applyFont="1" applyFill="1" applyBorder="1"/>
    <xf numFmtId="0" fontId="7" fillId="0" borderId="4" xfId="0" applyFont="1" applyFill="1" applyBorder="1" applyAlignment="1"/>
    <xf numFmtId="0" fontId="1" fillId="0" borderId="10" xfId="0" applyFont="1" applyFill="1" applyBorder="1"/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/>
    <xf numFmtId="0" fontId="1" fillId="0" borderId="9" xfId="0" applyFont="1" applyFill="1" applyBorder="1"/>
    <xf numFmtId="0" fontId="26" fillId="0" borderId="1" xfId="0" applyFont="1" applyFill="1" applyBorder="1"/>
    <xf numFmtId="9" fontId="7" fillId="0" borderId="3" xfId="0" applyNumberFormat="1" applyFont="1" applyFill="1" applyBorder="1" applyAlignment="1"/>
    <xf numFmtId="9" fontId="7" fillId="3" borderId="3" xfId="0" applyNumberFormat="1" applyFont="1" applyFill="1" applyBorder="1" applyAlignment="1"/>
    <xf numFmtId="2" fontId="7" fillId="2" borderId="1" xfId="0" applyNumberFormat="1" applyFont="1" applyFill="1" applyBorder="1" applyAlignment="1" applyProtection="1">
      <alignment horizontal="center"/>
      <protection locked="0"/>
    </xf>
    <xf numFmtId="0" fontId="4" fillId="3" borderId="3" xfId="0" applyFont="1" applyFill="1" applyBorder="1" applyAlignment="1"/>
    <xf numFmtId="0" fontId="4" fillId="3" borderId="1" xfId="0" applyFont="1" applyFill="1" applyBorder="1" applyAlignment="1"/>
    <xf numFmtId="0" fontId="9" fillId="0" borderId="3" xfId="0" applyFont="1" applyFill="1" applyBorder="1" applyAlignment="1">
      <alignment horizontal="centerContinuous"/>
    </xf>
    <xf numFmtId="0" fontId="10" fillId="0" borderId="1" xfId="0" applyFont="1" applyFill="1" applyBorder="1" applyAlignment="1">
      <alignment horizontal="centerContinuous"/>
    </xf>
    <xf numFmtId="0" fontId="18" fillId="0" borderId="17" xfId="0" applyFont="1" applyBorder="1"/>
    <xf numFmtId="0" fontId="18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8" fillId="0" borderId="22" xfId="0" applyFont="1" applyBorder="1"/>
    <xf numFmtId="0" fontId="10" fillId="0" borderId="4" xfId="0" applyFont="1" applyFill="1" applyBorder="1" applyAlignment="1">
      <alignment horizontal="centerContinuous"/>
    </xf>
    <xf numFmtId="0" fontId="4" fillId="3" borderId="4" xfId="0" applyFont="1" applyFill="1" applyBorder="1" applyAlignment="1"/>
    <xf numFmtId="0" fontId="1" fillId="2" borderId="3" xfId="0" applyFont="1" applyFill="1" applyBorder="1" applyProtection="1">
      <protection locked="0"/>
    </xf>
    <xf numFmtId="0" fontId="32" fillId="2" borderId="1" xfId="0" applyFont="1" applyFill="1" applyBorder="1" applyProtection="1">
      <protection locked="0"/>
    </xf>
    <xf numFmtId="0" fontId="33" fillId="2" borderId="1" xfId="0" applyFont="1" applyFill="1" applyBorder="1" applyProtection="1">
      <protection locked="0"/>
    </xf>
    <xf numFmtId="0" fontId="33" fillId="2" borderId="1" xfId="0" applyFont="1" applyFill="1" applyBorder="1" applyAlignment="1" applyProtection="1">
      <alignment horizontal="center"/>
      <protection locked="0"/>
    </xf>
    <xf numFmtId="2" fontId="33" fillId="2" borderId="1" xfId="0" applyNumberFormat="1" applyFont="1" applyFill="1" applyBorder="1" applyAlignment="1" applyProtection="1">
      <alignment horizontal="center"/>
      <protection locked="0"/>
    </xf>
    <xf numFmtId="164" fontId="33" fillId="2" borderId="1" xfId="0" applyNumberFormat="1" applyFont="1" applyFill="1" applyBorder="1" applyAlignment="1" applyProtection="1">
      <alignment horizontal="center"/>
      <protection locked="0"/>
    </xf>
    <xf numFmtId="164" fontId="33" fillId="2" borderId="1" xfId="0" applyNumberFormat="1" applyFont="1" applyFill="1" applyBorder="1" applyAlignment="1" applyProtection="1">
      <alignment horizontal="center"/>
    </xf>
    <xf numFmtId="164" fontId="33" fillId="3" borderId="1" xfId="0" applyNumberFormat="1" applyFont="1" applyFill="1" applyBorder="1" applyAlignment="1">
      <alignment horizontal="center"/>
    </xf>
    <xf numFmtId="0" fontId="33" fillId="2" borderId="4" xfId="0" applyFont="1" applyFill="1" applyBorder="1" applyProtection="1">
      <protection locked="0"/>
    </xf>
    <xf numFmtId="0" fontId="33" fillId="0" borderId="5" xfId="0" applyFont="1" applyBorder="1" applyProtection="1">
      <protection locked="0"/>
    </xf>
    <xf numFmtId="0" fontId="33" fillId="0" borderId="1" xfId="0" applyFont="1" applyBorder="1" applyProtection="1">
      <protection locked="0"/>
    </xf>
    <xf numFmtId="164" fontId="1" fillId="3" borderId="1" xfId="0" applyNumberFormat="1" applyFont="1" applyFill="1" applyBorder="1"/>
    <xf numFmtId="164" fontId="1" fillId="3" borderId="1" xfId="0" applyNumberFormat="1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164" fontId="1" fillId="3" borderId="1" xfId="0" applyNumberFormat="1" applyFont="1" applyFill="1" applyBorder="1" applyAlignment="1" applyProtection="1">
      <alignment horizontal="center"/>
      <protection locked="0"/>
    </xf>
    <xf numFmtId="164" fontId="4" fillId="0" borderId="1" xfId="0" applyNumberFormat="1" applyFont="1" applyFill="1" applyBorder="1" applyAlignment="1">
      <alignment horizontal="center"/>
    </xf>
    <xf numFmtId="1" fontId="0" fillId="0" borderId="0" xfId="0" applyNumberFormat="1"/>
    <xf numFmtId="1" fontId="4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0" xfId="0" applyNumberFormat="1"/>
    <xf numFmtId="2" fontId="24" fillId="0" borderId="7" xfId="0" applyNumberFormat="1" applyFont="1" applyFill="1" applyBorder="1" applyAlignment="1">
      <alignment horizontal="centerContinuous"/>
    </xf>
    <xf numFmtId="2" fontId="22" fillId="0" borderId="10" xfId="0" applyNumberFormat="1" applyFont="1" applyFill="1" applyBorder="1" applyAlignment="1">
      <alignment horizontal="centerContinuous"/>
    </xf>
    <xf numFmtId="2" fontId="9" fillId="0" borderId="1" xfId="0" applyNumberFormat="1" applyFont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10" fillId="3" borderId="1" xfId="0" applyNumberFormat="1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2" fontId="10" fillId="0" borderId="1" xfId="0" applyNumberFormat="1" applyFont="1" applyBorder="1"/>
    <xf numFmtId="2" fontId="10" fillId="0" borderId="1" xfId="0" applyNumberFormat="1" applyFont="1" applyFill="1" applyBorder="1" applyAlignment="1">
      <alignment horizontal="center"/>
    </xf>
    <xf numFmtId="2" fontId="10" fillId="3" borderId="1" xfId="0" applyNumberFormat="1" applyFont="1" applyFill="1" applyBorder="1"/>
    <xf numFmtId="2" fontId="10" fillId="2" borderId="1" xfId="0" applyNumberFormat="1" applyFont="1" applyFill="1" applyBorder="1"/>
    <xf numFmtId="2" fontId="13" fillId="0" borderId="16" xfId="0" applyNumberFormat="1" applyFont="1" applyBorder="1"/>
    <xf numFmtId="2" fontId="13" fillId="3" borderId="1" xfId="0" applyNumberFormat="1" applyFont="1" applyFill="1" applyBorder="1"/>
    <xf numFmtId="2" fontId="13" fillId="0" borderId="2" xfId="0" applyNumberFormat="1" applyFont="1" applyBorder="1"/>
    <xf numFmtId="2" fontId="13" fillId="0" borderId="1" xfId="0" applyNumberFormat="1" applyFont="1" applyBorder="1"/>
    <xf numFmtId="2" fontId="20" fillId="0" borderId="10" xfId="0" applyNumberFormat="1" applyFont="1" applyFill="1" applyBorder="1" applyAlignment="1">
      <alignment horizontal="centerContinuous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23" fillId="0" borderId="7" xfId="0" applyNumberFormat="1" applyFont="1" applyFill="1" applyBorder="1" applyAlignment="1">
      <alignment horizontal="centerContinuous"/>
    </xf>
    <xf numFmtId="2" fontId="1" fillId="0" borderId="1" xfId="0" applyNumberFormat="1" applyFont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1" fillId="2" borderId="1" xfId="0" quotePrefix="1" applyNumberFormat="1" applyFont="1" applyFill="1" applyBorder="1" applyAlignment="1">
      <alignment horizontal="center"/>
    </xf>
    <xf numFmtId="2" fontId="1" fillId="3" borderId="1" xfId="0" quotePrefix="1" applyNumberFormat="1" applyFont="1" applyFill="1" applyBorder="1" applyAlignment="1">
      <alignment horizontal="center"/>
    </xf>
    <xf numFmtId="2" fontId="7" fillId="2" borderId="1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2" fontId="1" fillId="0" borderId="1" xfId="0" quotePrefix="1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2" fontId="1" fillId="0" borderId="1" xfId="0" quotePrefix="1" applyNumberFormat="1" applyFont="1" applyBorder="1" applyAlignment="1">
      <alignment horizontal="center"/>
    </xf>
    <xf numFmtId="2" fontId="13" fillId="0" borderId="16" xfId="0" applyNumberFormat="1" applyFont="1" applyBorder="1" applyAlignment="1">
      <alignment horizontal="center"/>
    </xf>
    <xf numFmtId="2" fontId="1" fillId="0" borderId="16" xfId="0" applyNumberFormat="1" applyFont="1" applyBorder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2" fontId="13" fillId="0" borderId="2" xfId="0" applyNumberFormat="1" applyFont="1" applyBorder="1" applyAlignment="1"/>
    <xf numFmtId="2" fontId="13" fillId="3" borderId="1" xfId="0" applyNumberFormat="1" applyFont="1" applyFill="1" applyBorder="1" applyAlignment="1"/>
    <xf numFmtId="2" fontId="13" fillId="0" borderId="1" xfId="0" applyNumberFormat="1" applyFont="1" applyBorder="1" applyAlignment="1">
      <alignment horizontal="center"/>
    </xf>
    <xf numFmtId="2" fontId="13" fillId="0" borderId="1" xfId="0" applyNumberFormat="1" applyFont="1" applyBorder="1" applyAlignment="1"/>
    <xf numFmtId="1" fontId="9" fillId="0" borderId="1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2" fontId="24" fillId="0" borderId="19" xfId="0" applyNumberFormat="1" applyFont="1" applyFill="1" applyBorder="1" applyAlignment="1">
      <alignment horizontal="centerContinuous"/>
    </xf>
    <xf numFmtId="2" fontId="20" fillId="0" borderId="26" xfId="0" applyNumberFormat="1" applyFont="1" applyFill="1" applyBorder="1" applyAlignment="1">
      <alignment horizontal="centerContinuous"/>
    </xf>
    <xf numFmtId="2" fontId="10" fillId="0" borderId="22" xfId="0" applyNumberFormat="1" applyFont="1" applyBorder="1" applyAlignment="1">
      <alignment horizontal="center"/>
    </xf>
    <xf numFmtId="2" fontId="10" fillId="3" borderId="22" xfId="0" applyNumberFormat="1" applyFont="1" applyFill="1" applyBorder="1" applyAlignment="1">
      <alignment horizontal="center"/>
    </xf>
    <xf numFmtId="2" fontId="10" fillId="2" borderId="22" xfId="0" applyNumberFormat="1" applyFont="1" applyFill="1" applyBorder="1" applyAlignment="1">
      <alignment horizontal="center"/>
    </xf>
    <xf numFmtId="2" fontId="13" fillId="0" borderId="27" xfId="0" applyNumberFormat="1" applyFont="1" applyBorder="1" applyAlignment="1">
      <alignment horizontal="center"/>
    </xf>
    <xf numFmtId="2" fontId="13" fillId="3" borderId="22" xfId="0" applyNumberFormat="1" applyFont="1" applyFill="1" applyBorder="1" applyAlignment="1">
      <alignment horizontal="center"/>
    </xf>
    <xf numFmtId="2" fontId="13" fillId="0" borderId="24" xfId="0" applyNumberFormat="1" applyFont="1" applyBorder="1"/>
    <xf numFmtId="2" fontId="13" fillId="3" borderId="22" xfId="0" applyNumberFormat="1" applyFont="1" applyFill="1" applyBorder="1"/>
    <xf numFmtId="2" fontId="13" fillId="0" borderId="22" xfId="0" applyNumberFormat="1" applyFont="1" applyBorder="1"/>
    <xf numFmtId="2" fontId="13" fillId="0" borderId="5" xfId="0" applyNumberFormat="1" applyFont="1" applyBorder="1"/>
    <xf numFmtId="2" fontId="13" fillId="0" borderId="0" xfId="0" applyNumberFormat="1" applyFont="1" applyBorder="1"/>
    <xf numFmtId="0" fontId="13" fillId="0" borderId="5" xfId="0" applyFont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0" borderId="5" xfId="0" applyFont="1" applyBorder="1"/>
    <xf numFmtId="0" fontId="13" fillId="3" borderId="5" xfId="0" applyFont="1" applyFill="1" applyBorder="1"/>
    <xf numFmtId="2" fontId="10" fillId="0" borderId="2" xfId="0" applyNumberFormat="1" applyFont="1" applyBorder="1"/>
    <xf numFmtId="0" fontId="10" fillId="0" borderId="17" xfId="0" applyFont="1" applyBorder="1"/>
    <xf numFmtId="0" fontId="10" fillId="0" borderId="2" xfId="0" applyFont="1" applyBorder="1"/>
    <xf numFmtId="2" fontId="9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2" fontId="10" fillId="0" borderId="24" xfId="0" applyNumberFormat="1" applyFont="1" applyBorder="1"/>
    <xf numFmtId="0" fontId="10" fillId="0" borderId="25" xfId="0" applyFont="1" applyBorder="1"/>
    <xf numFmtId="1" fontId="7" fillId="0" borderId="1" xfId="0" applyNumberFormat="1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2" fontId="10" fillId="4" borderId="1" xfId="0" applyNumberFormat="1" applyFont="1" applyFill="1" applyBorder="1" applyAlignment="1">
      <alignment horizontal="center"/>
    </xf>
    <xf numFmtId="2" fontId="10" fillId="5" borderId="1" xfId="0" applyNumberFormat="1" applyFont="1" applyFill="1" applyBorder="1" applyAlignment="1">
      <alignment horizontal="center"/>
    </xf>
    <xf numFmtId="2" fontId="0" fillId="5" borderId="1" xfId="0" applyNumberFormat="1" applyFont="1" applyFill="1" applyBorder="1" applyAlignment="1">
      <alignment horizontal="center"/>
    </xf>
    <xf numFmtId="164" fontId="13" fillId="4" borderId="2" xfId="0" applyNumberFormat="1" applyFont="1" applyFill="1" applyBorder="1" applyAlignment="1">
      <alignment horizontal="center"/>
    </xf>
    <xf numFmtId="2" fontId="13" fillId="4" borderId="2" xfId="0" applyNumberFormat="1" applyFont="1" applyFill="1" applyBorder="1"/>
    <xf numFmtId="0" fontId="13" fillId="4" borderId="2" xfId="0" applyFont="1" applyFill="1" applyBorder="1" applyAlignment="1">
      <alignment horizontal="center"/>
    </xf>
    <xf numFmtId="2" fontId="13" fillId="4" borderId="2" xfId="0" applyNumberFormat="1" applyFont="1" applyFill="1" applyBorder="1" applyAlignment="1">
      <alignment horizontal="center"/>
    </xf>
    <xf numFmtId="2" fontId="13" fillId="4" borderId="1" xfId="0" applyNumberFormat="1" applyFont="1" applyFill="1" applyBorder="1" applyAlignment="1">
      <alignment horizontal="center"/>
    </xf>
    <xf numFmtId="0" fontId="13" fillId="4" borderId="2" xfId="0" applyFont="1" applyFill="1" applyBorder="1"/>
    <xf numFmtId="0" fontId="7" fillId="4" borderId="1" xfId="0" applyFont="1" applyFill="1" applyBorder="1"/>
    <xf numFmtId="0" fontId="13" fillId="4" borderId="1" xfId="0" applyFont="1" applyFill="1" applyBorder="1"/>
    <xf numFmtId="2" fontId="13" fillId="4" borderId="1" xfId="0" applyNumberFormat="1" applyFont="1" applyFill="1" applyBorder="1"/>
    <xf numFmtId="0" fontId="13" fillId="4" borderId="1" xfId="0" applyFont="1" applyFill="1" applyBorder="1" applyAlignment="1">
      <alignment horizontal="center"/>
    </xf>
    <xf numFmtId="2" fontId="13" fillId="4" borderId="1" xfId="0" applyNumberFormat="1" applyFont="1" applyFill="1" applyBorder="1" applyAlignment="1"/>
    <xf numFmtId="2" fontId="13" fillId="4" borderId="22" xfId="0" applyNumberFormat="1" applyFont="1" applyFill="1" applyBorder="1"/>
    <xf numFmtId="2" fontId="13" fillId="4" borderId="5" xfId="0" applyNumberFormat="1" applyFont="1" applyFill="1" applyBorder="1"/>
    <xf numFmtId="0" fontId="7" fillId="5" borderId="1" xfId="0" applyFont="1" applyFill="1" applyBorder="1"/>
    <xf numFmtId="0" fontId="13" fillId="5" borderId="1" xfId="0" applyFont="1" applyFill="1" applyBorder="1"/>
    <xf numFmtId="2" fontId="13" fillId="5" borderId="1" xfId="0" applyNumberFormat="1" applyFont="1" applyFill="1" applyBorder="1"/>
    <xf numFmtId="0" fontId="13" fillId="5" borderId="1" xfId="0" applyFont="1" applyFill="1" applyBorder="1" applyAlignment="1">
      <alignment horizontal="center"/>
    </xf>
    <xf numFmtId="2" fontId="13" fillId="5" borderId="1" xfId="0" applyNumberFormat="1" applyFont="1" applyFill="1" applyBorder="1" applyAlignment="1">
      <alignment horizontal="center"/>
    </xf>
    <xf numFmtId="2" fontId="13" fillId="5" borderId="1" xfId="0" applyNumberFormat="1" applyFont="1" applyFill="1" applyBorder="1" applyAlignment="1"/>
    <xf numFmtId="2" fontId="13" fillId="5" borderId="5" xfId="0" applyNumberFormat="1" applyFont="1" applyFill="1" applyBorder="1"/>
    <xf numFmtId="0" fontId="7" fillId="4" borderId="25" xfId="0" applyFont="1" applyFill="1" applyBorder="1"/>
    <xf numFmtId="2" fontId="20" fillId="0" borderId="0" xfId="0" applyNumberFormat="1" applyFont="1" applyFill="1" applyBorder="1" applyAlignment="1">
      <alignment horizontal="centerContinuous"/>
    </xf>
    <xf numFmtId="0" fontId="25" fillId="0" borderId="0" xfId="0" applyFont="1" applyFill="1" applyBorder="1"/>
    <xf numFmtId="2" fontId="24" fillId="0" borderId="28" xfId="0" applyNumberFormat="1" applyFont="1" applyFill="1" applyBorder="1" applyAlignment="1">
      <alignment horizontal="centerContinuous"/>
    </xf>
    <xf numFmtId="0" fontId="10" fillId="0" borderId="29" xfId="0" applyFont="1" applyFill="1" applyBorder="1"/>
    <xf numFmtId="0" fontId="10" fillId="0" borderId="30" xfId="0" applyFont="1" applyFill="1" applyBorder="1"/>
    <xf numFmtId="0" fontId="4" fillId="0" borderId="2" xfId="0" applyFont="1" applyBorder="1" applyAlignment="1">
      <alignment horizontal="center"/>
    </xf>
    <xf numFmtId="164" fontId="10" fillId="5" borderId="1" xfId="0" applyNumberFormat="1" applyFont="1" applyFill="1" applyBorder="1" applyAlignment="1">
      <alignment horizontal="center"/>
    </xf>
    <xf numFmtId="2" fontId="34" fillId="0" borderId="10" xfId="0" applyNumberFormat="1" applyFont="1" applyFill="1" applyBorder="1" applyAlignment="1">
      <alignment horizontal="centerContinuous"/>
    </xf>
    <xf numFmtId="2" fontId="27" fillId="0" borderId="7" xfId="0" applyNumberFormat="1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2" fontId="7" fillId="5" borderId="1" xfId="0" applyNumberFormat="1" applyFont="1" applyFill="1" applyBorder="1"/>
    <xf numFmtId="0" fontId="7" fillId="5" borderId="25" xfId="0" applyFont="1" applyFill="1" applyBorder="1"/>
    <xf numFmtId="0" fontId="13" fillId="5" borderId="2" xfId="0" applyFont="1" applyFill="1" applyBorder="1"/>
    <xf numFmtId="2" fontId="13" fillId="5" borderId="2" xfId="0" applyNumberFormat="1" applyFont="1" applyFill="1" applyBorder="1"/>
    <xf numFmtId="0" fontId="13" fillId="5" borderId="2" xfId="0" applyFont="1" applyFill="1" applyBorder="1" applyAlignment="1">
      <alignment horizontal="center"/>
    </xf>
    <xf numFmtId="2" fontId="13" fillId="5" borderId="2" xfId="0" applyNumberFormat="1" applyFont="1" applyFill="1" applyBorder="1" applyAlignment="1">
      <alignment horizontal="center"/>
    </xf>
    <xf numFmtId="2" fontId="7" fillId="5" borderId="2" xfId="0" applyNumberFormat="1" applyFont="1" applyFill="1" applyBorder="1"/>
    <xf numFmtId="2" fontId="13" fillId="5" borderId="2" xfId="0" applyNumberFormat="1" applyFont="1" applyFill="1" applyBorder="1" applyAlignment="1"/>
    <xf numFmtId="2" fontId="13" fillId="5" borderId="24" xfId="0" applyNumberFormat="1" applyFont="1" applyFill="1" applyBorder="1"/>
    <xf numFmtId="0" fontId="13" fillId="5" borderId="5" xfId="0" applyFont="1" applyFill="1" applyBorder="1"/>
    <xf numFmtId="2" fontId="25" fillId="0" borderId="1" xfId="0" applyNumberFormat="1" applyFont="1" applyFill="1" applyBorder="1"/>
    <xf numFmtId="2" fontId="4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/>
    <xf numFmtId="2" fontId="4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0" fillId="0" borderId="22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left"/>
    </xf>
  </cellXfs>
  <cellStyles count="1">
    <cellStyle name="Normal" xfId="0" builtinId="0"/>
  </cellStyles>
  <dxfs count="376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4" tint="-0.499984740745262"/>
      </font>
      <numFmt numFmtId="2" formatCode="0.00"/>
      <fill>
        <patternFill>
          <bgColor theme="4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4" tint="-0.499984740745262"/>
      </font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Native Plant Cover in Relation to Bare Ground</a:t>
            </a:r>
          </a:p>
        </c:rich>
      </c:tx>
      <c:layout>
        <c:manualLayout>
          <c:xMode val="edge"/>
          <c:yMode val="edge"/>
          <c:x val="0.14004855643044622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060805974191798"/>
          <c:y val="0.25769480427849745"/>
          <c:w val="0.71283793457021805"/>
          <c:h val="0.62113368893404453"/>
        </c:manualLayout>
      </c:layout>
      <c:pie3D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7FBD-43D1-9921-F5FB4D1CA3B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7FBD-43D1-9921-F5FB4D1CA3B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7FBD-43D1-9921-F5FB4D1CA3B5}"/>
              </c:ext>
            </c:extLst>
          </c:dPt>
          <c:dLbls>
            <c:dLbl>
              <c:idx val="0"/>
              <c:layout>
                <c:manualLayout>
                  <c:x val="-7.6975398236510839E-2"/>
                  <c:y val="3.36538461538461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>
                        <a:solidFill>
                          <a:srgbClr val="C00000"/>
                        </a:solidFill>
                      </a:rPr>
                      <a:t>Bare Ground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13712398853369"/>
                      <c:h val="0.167307692307692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7FBD-43D1-9921-F5FB4D1CA3B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FBD-43D1-9921-F5FB4D1CA3B5}"/>
                </c:ext>
              </c:extLst>
            </c:dLbl>
            <c:dLbl>
              <c:idx val="2"/>
              <c:layout>
                <c:manualLayout>
                  <c:x val="3.3169533169533166E-2"/>
                  <c:y val="1.43369175627239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400">
                        <a:solidFill>
                          <a:schemeClr val="accent6">
                            <a:lumMod val="75000"/>
                          </a:schemeClr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Native Vegetation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6">
                          <a:lumMod val="7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10319410319413"/>
                      <c:h val="9.318996415770609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7FBD-43D1-9921-F5FB4D1CA3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PFO!$CB$10:$CB$12</c:f>
              <c:strCache>
                <c:ptCount val="3"/>
                <c:pt idx="0">
                  <c:v>Mean Relative Percent Cover Bare Ground</c:v>
                </c:pt>
                <c:pt idx="2">
                  <c:v>Mean Relative Percent Cover Native Vegetation</c:v>
                </c:pt>
              </c:strCache>
            </c:strRef>
          </c:cat>
          <c:val>
            <c:numRef>
              <c:f>PFO!$CC$10:$CC$12</c:f>
              <c:numCache>
                <c:formatCode>0.00</c:formatCode>
                <c:ptCount val="3"/>
                <c:pt idx="0">
                  <c:v>82.932254359653768</c:v>
                </c:pt>
                <c:pt idx="2">
                  <c:v>17.067745640346239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D-43D1-9921-F5FB4D1CA3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152400</xdr:colOff>
      <xdr:row>14</xdr:row>
      <xdr:rowOff>12700</xdr:rowOff>
    </xdr:from>
    <xdr:to>
      <xdr:col>80</xdr:col>
      <xdr:colOff>2006600</xdr:colOff>
      <xdr:row>38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FF2E8F-DB5A-489C-B45B-8849027894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81</xdr:col>
      <xdr:colOff>596900</xdr:colOff>
      <xdr:row>0</xdr:row>
      <xdr:rowOff>114300</xdr:rowOff>
    </xdr:from>
    <xdr:to>
      <xdr:col>102</xdr:col>
      <xdr:colOff>114300</xdr:colOff>
      <xdr:row>57</xdr:row>
      <xdr:rowOff>19627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8400B1-0F4B-4EC1-980E-2E6F3E5C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500" y="114300"/>
          <a:ext cx="12319000" cy="9519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"/>
  <sheetViews>
    <sheetView workbookViewId="0">
      <selection activeCell="F1" sqref="F1"/>
    </sheetView>
  </sheetViews>
  <sheetFormatPr defaultRowHeight="12.75" x14ac:dyDescent="0.2"/>
  <cols>
    <col min="1" max="1" width="16.5703125" style="390" customWidth="1"/>
    <col min="2" max="3" width="21" style="395" customWidth="1"/>
  </cols>
  <sheetData>
    <row r="1" spans="1:3" x14ac:dyDescent="0.2">
      <c r="A1" s="391" t="s">
        <v>460</v>
      </c>
      <c r="B1" s="393" t="s">
        <v>260</v>
      </c>
      <c r="C1" s="393" t="s">
        <v>261</v>
      </c>
    </row>
    <row r="2" spans="1:3" x14ac:dyDescent="0.2">
      <c r="A2" s="392">
        <v>1</v>
      </c>
      <c r="B2" s="394" t="s">
        <v>262</v>
      </c>
      <c r="C2" s="394" t="s">
        <v>263</v>
      </c>
    </row>
    <row r="3" spans="1:3" x14ac:dyDescent="0.2">
      <c r="A3" s="392">
        <v>2</v>
      </c>
      <c r="B3" s="394" t="s">
        <v>264</v>
      </c>
      <c r="C3" s="394" t="s">
        <v>265</v>
      </c>
    </row>
    <row r="4" spans="1:3" x14ac:dyDescent="0.2">
      <c r="A4" s="392">
        <v>3</v>
      </c>
      <c r="B4" s="394" t="s">
        <v>266</v>
      </c>
      <c r="C4" s="394" t="s">
        <v>267</v>
      </c>
    </row>
    <row r="5" spans="1:3" x14ac:dyDescent="0.2">
      <c r="A5" s="392">
        <v>4</v>
      </c>
      <c r="B5" s="394" t="s">
        <v>268</v>
      </c>
      <c r="C5" s="394" t="s">
        <v>269</v>
      </c>
    </row>
    <row r="6" spans="1:3" x14ac:dyDescent="0.2">
      <c r="A6" s="392">
        <v>5</v>
      </c>
      <c r="B6" s="394" t="s">
        <v>270</v>
      </c>
      <c r="C6" s="394" t="s">
        <v>271</v>
      </c>
    </row>
    <row r="7" spans="1:3" x14ac:dyDescent="0.2">
      <c r="A7" s="392">
        <v>6</v>
      </c>
      <c r="B7" s="394" t="s">
        <v>276</v>
      </c>
      <c r="C7" s="394" t="s">
        <v>277</v>
      </c>
    </row>
    <row r="8" spans="1:3" x14ac:dyDescent="0.2">
      <c r="A8" s="392">
        <v>7</v>
      </c>
      <c r="B8" s="394" t="s">
        <v>272</v>
      </c>
      <c r="C8" s="394" t="s">
        <v>273</v>
      </c>
    </row>
    <row r="9" spans="1:3" x14ac:dyDescent="0.2">
      <c r="A9" s="392">
        <v>8</v>
      </c>
      <c r="B9" s="394" t="s">
        <v>274</v>
      </c>
      <c r="C9" s="394" t="s">
        <v>275</v>
      </c>
    </row>
    <row r="10" spans="1:3" x14ac:dyDescent="0.2">
      <c r="A10" s="392">
        <v>9</v>
      </c>
      <c r="B10" s="394" t="s">
        <v>278</v>
      </c>
      <c r="C10" s="394" t="s">
        <v>279</v>
      </c>
    </row>
    <row r="11" spans="1:3" x14ac:dyDescent="0.2">
      <c r="A11" s="392">
        <v>10</v>
      </c>
      <c r="B11" s="394" t="s">
        <v>280</v>
      </c>
      <c r="C11" s="394" t="s">
        <v>281</v>
      </c>
    </row>
    <row r="12" spans="1:3" x14ac:dyDescent="0.2">
      <c r="A12" s="392">
        <v>11</v>
      </c>
      <c r="B12" s="394" t="s">
        <v>282</v>
      </c>
      <c r="C12" s="394" t="s">
        <v>283</v>
      </c>
    </row>
    <row r="13" spans="1:3" x14ac:dyDescent="0.2">
      <c r="A13" s="392">
        <v>12</v>
      </c>
      <c r="B13" s="394" t="s">
        <v>284</v>
      </c>
      <c r="C13" s="394" t="s">
        <v>285</v>
      </c>
    </row>
    <row r="14" spans="1:3" x14ac:dyDescent="0.2">
      <c r="A14" s="392">
        <v>13</v>
      </c>
      <c r="B14" s="394" t="s">
        <v>286</v>
      </c>
      <c r="C14" s="394" t="s">
        <v>287</v>
      </c>
    </row>
    <row r="15" spans="1:3" x14ac:dyDescent="0.2">
      <c r="A15" s="392">
        <v>14</v>
      </c>
      <c r="B15" s="394" t="s">
        <v>288</v>
      </c>
      <c r="C15" s="394" t="s">
        <v>289</v>
      </c>
    </row>
    <row r="16" spans="1:3" x14ac:dyDescent="0.2">
      <c r="A16" s="392">
        <v>15</v>
      </c>
      <c r="B16" s="394" t="s">
        <v>290</v>
      </c>
      <c r="C16" s="394" t="s">
        <v>291</v>
      </c>
    </row>
    <row r="17" spans="1:3" x14ac:dyDescent="0.2">
      <c r="A17" s="392">
        <v>16</v>
      </c>
      <c r="B17" s="394" t="s">
        <v>292</v>
      </c>
      <c r="C17" s="394" t="s">
        <v>293</v>
      </c>
    </row>
    <row r="18" spans="1:3" x14ac:dyDescent="0.2">
      <c r="A18" s="392">
        <v>17</v>
      </c>
      <c r="B18" s="394" t="s">
        <v>294</v>
      </c>
      <c r="C18" s="394" t="s">
        <v>295</v>
      </c>
    </row>
    <row r="19" spans="1:3" x14ac:dyDescent="0.2">
      <c r="A19" s="392">
        <v>18</v>
      </c>
      <c r="B19" s="394" t="s">
        <v>296</v>
      </c>
      <c r="C19" s="394" t="s">
        <v>297</v>
      </c>
    </row>
    <row r="20" spans="1:3" x14ac:dyDescent="0.2">
      <c r="A20" s="392">
        <v>19</v>
      </c>
      <c r="B20" s="394" t="s">
        <v>298</v>
      </c>
      <c r="C20" s="394" t="s">
        <v>299</v>
      </c>
    </row>
    <row r="21" spans="1:3" x14ac:dyDescent="0.2">
      <c r="A21" s="392">
        <v>20</v>
      </c>
      <c r="B21" s="394" t="s">
        <v>300</v>
      </c>
      <c r="C21" s="394" t="s">
        <v>301</v>
      </c>
    </row>
    <row r="22" spans="1:3" x14ac:dyDescent="0.2">
      <c r="A22" s="392">
        <v>21</v>
      </c>
      <c r="B22" s="394" t="s">
        <v>302</v>
      </c>
      <c r="C22" s="394" t="s">
        <v>303</v>
      </c>
    </row>
    <row r="23" spans="1:3" x14ac:dyDescent="0.2">
      <c r="A23" s="392">
        <v>22</v>
      </c>
      <c r="B23" s="394" t="s">
        <v>304</v>
      </c>
      <c r="C23" s="394" t="s">
        <v>305</v>
      </c>
    </row>
    <row r="24" spans="1:3" x14ac:dyDescent="0.2">
      <c r="A24" s="392">
        <v>23</v>
      </c>
      <c r="B24" s="394" t="s">
        <v>306</v>
      </c>
      <c r="C24" s="394" t="s">
        <v>307</v>
      </c>
    </row>
    <row r="25" spans="1:3" x14ac:dyDescent="0.2">
      <c r="A25" s="392">
        <v>24</v>
      </c>
      <c r="B25" s="394" t="s">
        <v>308</v>
      </c>
      <c r="C25" s="394" t="s">
        <v>309</v>
      </c>
    </row>
    <row r="26" spans="1:3" x14ac:dyDescent="0.2">
      <c r="A26" s="392">
        <v>25</v>
      </c>
      <c r="B26" s="394" t="s">
        <v>310</v>
      </c>
      <c r="C26" s="394" t="s">
        <v>311</v>
      </c>
    </row>
    <row r="27" spans="1:3" x14ac:dyDescent="0.2">
      <c r="A27" s="392">
        <v>26</v>
      </c>
      <c r="B27" s="394" t="s">
        <v>312</v>
      </c>
      <c r="C27" s="394" t="s">
        <v>313</v>
      </c>
    </row>
    <row r="28" spans="1:3" x14ac:dyDescent="0.2">
      <c r="A28" s="392">
        <v>27</v>
      </c>
      <c r="B28" s="394" t="s">
        <v>314</v>
      </c>
      <c r="C28" s="394" t="s">
        <v>315</v>
      </c>
    </row>
    <row r="29" spans="1:3" x14ac:dyDescent="0.2">
      <c r="A29" s="392">
        <v>28</v>
      </c>
      <c r="B29" s="394" t="s">
        <v>316</v>
      </c>
      <c r="C29" s="394" t="s">
        <v>317</v>
      </c>
    </row>
    <row r="30" spans="1:3" x14ac:dyDescent="0.2">
      <c r="A30" s="392">
        <v>29</v>
      </c>
      <c r="B30" s="394" t="s">
        <v>318</v>
      </c>
      <c r="C30" s="394" t="s">
        <v>319</v>
      </c>
    </row>
    <row r="31" spans="1:3" x14ac:dyDescent="0.2">
      <c r="A31" s="392">
        <v>30</v>
      </c>
      <c r="B31" s="394" t="s">
        <v>320</v>
      </c>
      <c r="C31" s="394" t="s">
        <v>321</v>
      </c>
    </row>
    <row r="32" spans="1:3" x14ac:dyDescent="0.2">
      <c r="A32" s="392">
        <v>31</v>
      </c>
      <c r="B32" s="394" t="s">
        <v>322</v>
      </c>
      <c r="C32" s="394" t="s">
        <v>323</v>
      </c>
    </row>
    <row r="33" spans="1:3" x14ac:dyDescent="0.2">
      <c r="A33" s="392">
        <v>32</v>
      </c>
      <c r="B33" s="394" t="s">
        <v>324</v>
      </c>
      <c r="C33" s="394" t="s">
        <v>325</v>
      </c>
    </row>
    <row r="34" spans="1:3" x14ac:dyDescent="0.2">
      <c r="A34" s="392">
        <v>33</v>
      </c>
      <c r="B34" s="394" t="s">
        <v>326</v>
      </c>
      <c r="C34" s="394" t="s">
        <v>327</v>
      </c>
    </row>
    <row r="35" spans="1:3" x14ac:dyDescent="0.2">
      <c r="A35" s="392">
        <v>34</v>
      </c>
      <c r="B35" s="394" t="s">
        <v>328</v>
      </c>
      <c r="C35" s="394" t="s">
        <v>329</v>
      </c>
    </row>
    <row r="36" spans="1:3" x14ac:dyDescent="0.2">
      <c r="A36" s="392">
        <v>35</v>
      </c>
      <c r="B36" s="394" t="s">
        <v>330</v>
      </c>
      <c r="C36" s="394" t="s">
        <v>331</v>
      </c>
    </row>
    <row r="37" spans="1:3" x14ac:dyDescent="0.2">
      <c r="A37" s="392">
        <v>36</v>
      </c>
      <c r="B37" s="394" t="s">
        <v>332</v>
      </c>
      <c r="C37" s="394" t="s">
        <v>333</v>
      </c>
    </row>
    <row r="38" spans="1:3" x14ac:dyDescent="0.2">
      <c r="A38" s="392">
        <v>37</v>
      </c>
      <c r="B38" s="394" t="s">
        <v>334</v>
      </c>
      <c r="C38" s="394" t="s">
        <v>335</v>
      </c>
    </row>
    <row r="39" spans="1:3" x14ac:dyDescent="0.2">
      <c r="A39" s="392">
        <v>38</v>
      </c>
      <c r="B39" s="394" t="s">
        <v>336</v>
      </c>
      <c r="C39" s="394" t="s">
        <v>337</v>
      </c>
    </row>
    <row r="40" spans="1:3" x14ac:dyDescent="0.2">
      <c r="A40" s="392">
        <v>39</v>
      </c>
      <c r="B40" s="394" t="s">
        <v>338</v>
      </c>
      <c r="C40" s="394" t="s">
        <v>339</v>
      </c>
    </row>
    <row r="41" spans="1:3" x14ac:dyDescent="0.2">
      <c r="A41" s="392">
        <v>40</v>
      </c>
      <c r="B41" s="394" t="s">
        <v>340</v>
      </c>
      <c r="C41" s="394" t="s">
        <v>341</v>
      </c>
    </row>
    <row r="42" spans="1:3" x14ac:dyDescent="0.2">
      <c r="A42" s="392">
        <v>41</v>
      </c>
      <c r="B42" s="394" t="s">
        <v>342</v>
      </c>
      <c r="C42" s="394" t="s">
        <v>343</v>
      </c>
    </row>
    <row r="43" spans="1:3" x14ac:dyDescent="0.2">
      <c r="A43" s="392">
        <v>42</v>
      </c>
      <c r="B43" s="394" t="s">
        <v>344</v>
      </c>
      <c r="C43" s="394" t="s">
        <v>345</v>
      </c>
    </row>
    <row r="44" spans="1:3" x14ac:dyDescent="0.2">
      <c r="A44" s="392">
        <v>43</v>
      </c>
      <c r="B44" s="394" t="s">
        <v>346</v>
      </c>
      <c r="C44" s="394" t="s">
        <v>347</v>
      </c>
    </row>
    <row r="45" spans="1:3" x14ac:dyDescent="0.2">
      <c r="A45" s="392">
        <v>44</v>
      </c>
      <c r="B45" s="394" t="s">
        <v>348</v>
      </c>
      <c r="C45" s="394" t="s">
        <v>349</v>
      </c>
    </row>
    <row r="46" spans="1:3" x14ac:dyDescent="0.2">
      <c r="A46" s="392">
        <v>45</v>
      </c>
      <c r="B46" s="394" t="s">
        <v>350</v>
      </c>
      <c r="C46" s="394" t="s">
        <v>351</v>
      </c>
    </row>
    <row r="47" spans="1:3" x14ac:dyDescent="0.2">
      <c r="A47" s="392">
        <v>46</v>
      </c>
      <c r="B47" s="394" t="s">
        <v>352</v>
      </c>
      <c r="C47" s="394" t="s">
        <v>353</v>
      </c>
    </row>
    <row r="48" spans="1:3" x14ac:dyDescent="0.2">
      <c r="A48" s="392">
        <v>47</v>
      </c>
      <c r="B48" s="394" t="s">
        <v>384</v>
      </c>
      <c r="C48" s="394" t="s">
        <v>385</v>
      </c>
    </row>
    <row r="49" spans="1:3" x14ac:dyDescent="0.2">
      <c r="A49" s="392">
        <v>48</v>
      </c>
      <c r="B49" s="394" t="s">
        <v>354</v>
      </c>
      <c r="C49" s="394" t="s">
        <v>355</v>
      </c>
    </row>
    <row r="50" spans="1:3" x14ac:dyDescent="0.2">
      <c r="A50" s="392">
        <v>49</v>
      </c>
      <c r="B50" s="394" t="s">
        <v>382</v>
      </c>
      <c r="C50" s="394" t="s">
        <v>383</v>
      </c>
    </row>
    <row r="51" spans="1:3" x14ac:dyDescent="0.2">
      <c r="A51" s="392">
        <v>50</v>
      </c>
      <c r="B51" s="394" t="s">
        <v>356</v>
      </c>
      <c r="C51" s="394" t="s">
        <v>357</v>
      </c>
    </row>
    <row r="52" spans="1:3" x14ac:dyDescent="0.2">
      <c r="A52" s="392">
        <v>51</v>
      </c>
      <c r="B52" s="394" t="s">
        <v>358</v>
      </c>
      <c r="C52" s="394" t="s">
        <v>359</v>
      </c>
    </row>
    <row r="53" spans="1:3" x14ac:dyDescent="0.2">
      <c r="A53" s="392">
        <v>52</v>
      </c>
      <c r="B53" s="394" t="s">
        <v>360</v>
      </c>
      <c r="C53" s="394" t="s">
        <v>361</v>
      </c>
    </row>
    <row r="54" spans="1:3" x14ac:dyDescent="0.2">
      <c r="A54" s="392">
        <v>53</v>
      </c>
      <c r="B54" s="394" t="s">
        <v>362</v>
      </c>
      <c r="C54" s="394" t="s">
        <v>363</v>
      </c>
    </row>
    <row r="55" spans="1:3" x14ac:dyDescent="0.2">
      <c r="A55" s="392">
        <v>54</v>
      </c>
      <c r="B55" s="394" t="s">
        <v>380</v>
      </c>
      <c r="C55" s="394" t="s">
        <v>381</v>
      </c>
    </row>
    <row r="56" spans="1:3" x14ac:dyDescent="0.2">
      <c r="A56" s="392">
        <v>55</v>
      </c>
      <c r="B56" s="394" t="s">
        <v>364</v>
      </c>
      <c r="C56" s="394" t="s">
        <v>365</v>
      </c>
    </row>
    <row r="57" spans="1:3" x14ac:dyDescent="0.2">
      <c r="A57" s="392">
        <v>56</v>
      </c>
      <c r="B57" s="394" t="s">
        <v>378</v>
      </c>
      <c r="C57" s="394" t="s">
        <v>379</v>
      </c>
    </row>
    <row r="58" spans="1:3" x14ac:dyDescent="0.2">
      <c r="A58" s="392">
        <v>57</v>
      </c>
      <c r="B58" s="394" t="s">
        <v>366</v>
      </c>
      <c r="C58" s="394" t="s">
        <v>367</v>
      </c>
    </row>
    <row r="59" spans="1:3" x14ac:dyDescent="0.2">
      <c r="A59" s="392">
        <v>58</v>
      </c>
      <c r="B59" s="394" t="s">
        <v>368</v>
      </c>
      <c r="C59" s="394" t="s">
        <v>369</v>
      </c>
    </row>
    <row r="60" spans="1:3" x14ac:dyDescent="0.2">
      <c r="A60" s="392">
        <v>59</v>
      </c>
      <c r="B60" s="394" t="s">
        <v>370</v>
      </c>
      <c r="C60" s="394" t="s">
        <v>371</v>
      </c>
    </row>
    <row r="61" spans="1:3" x14ac:dyDescent="0.2">
      <c r="A61" s="392">
        <v>60</v>
      </c>
      <c r="B61" s="394" t="s">
        <v>372</v>
      </c>
      <c r="C61" s="394" t="s">
        <v>373</v>
      </c>
    </row>
    <row r="62" spans="1:3" x14ac:dyDescent="0.2">
      <c r="A62" s="392">
        <v>61</v>
      </c>
      <c r="B62" s="394" t="s">
        <v>374</v>
      </c>
      <c r="C62" s="394" t="s">
        <v>375</v>
      </c>
    </row>
    <row r="63" spans="1:3" x14ac:dyDescent="0.2">
      <c r="A63" s="392">
        <v>62</v>
      </c>
      <c r="B63" s="394" t="s">
        <v>376</v>
      </c>
      <c r="C63" s="394" t="s">
        <v>377</v>
      </c>
    </row>
    <row r="64" spans="1:3" x14ac:dyDescent="0.2">
      <c r="A64" s="392">
        <v>63</v>
      </c>
      <c r="B64" s="394" t="s">
        <v>386</v>
      </c>
      <c r="C64" s="394" t="s">
        <v>387</v>
      </c>
    </row>
    <row r="65" spans="1:3" x14ac:dyDescent="0.2">
      <c r="A65" s="392">
        <v>64</v>
      </c>
      <c r="B65" s="394" t="s">
        <v>388</v>
      </c>
      <c r="C65" s="394" t="s">
        <v>389</v>
      </c>
    </row>
    <row r="66" spans="1:3" x14ac:dyDescent="0.2">
      <c r="A66" s="392">
        <v>65</v>
      </c>
      <c r="B66" s="394" t="s">
        <v>390</v>
      </c>
      <c r="C66" s="394" t="s">
        <v>391</v>
      </c>
    </row>
    <row r="67" spans="1:3" x14ac:dyDescent="0.2">
      <c r="A67" s="392">
        <v>66</v>
      </c>
      <c r="B67" s="394" t="s">
        <v>392</v>
      </c>
      <c r="C67" s="394" t="s">
        <v>393</v>
      </c>
    </row>
    <row r="68" spans="1:3" x14ac:dyDescent="0.2">
      <c r="A68" s="392">
        <v>67</v>
      </c>
      <c r="B68" s="394" t="s">
        <v>394</v>
      </c>
      <c r="C68" s="394" t="s">
        <v>395</v>
      </c>
    </row>
    <row r="69" spans="1:3" x14ac:dyDescent="0.2">
      <c r="A69" s="392">
        <v>68</v>
      </c>
      <c r="B69" s="394" t="s">
        <v>396</v>
      </c>
      <c r="C69" s="394" t="s">
        <v>397</v>
      </c>
    </row>
    <row r="70" spans="1:3" x14ac:dyDescent="0.2">
      <c r="A70" s="392">
        <v>69</v>
      </c>
      <c r="B70" s="394" t="s">
        <v>398</v>
      </c>
      <c r="C70" s="394" t="s">
        <v>399</v>
      </c>
    </row>
    <row r="71" spans="1:3" x14ac:dyDescent="0.2">
      <c r="A71" s="392">
        <v>70</v>
      </c>
      <c r="B71" s="394" t="s">
        <v>400</v>
      </c>
      <c r="C71" s="394" t="s">
        <v>401</v>
      </c>
    </row>
    <row r="72" spans="1:3" x14ac:dyDescent="0.2">
      <c r="A72" s="392">
        <v>71</v>
      </c>
      <c r="B72" s="394" t="s">
        <v>402</v>
      </c>
      <c r="C72" s="394" t="s">
        <v>403</v>
      </c>
    </row>
    <row r="73" spans="1:3" x14ac:dyDescent="0.2">
      <c r="A73" s="392">
        <v>72</v>
      </c>
      <c r="B73" s="394" t="s">
        <v>404</v>
      </c>
      <c r="C73" s="394" t="s">
        <v>405</v>
      </c>
    </row>
    <row r="74" spans="1:3" x14ac:dyDescent="0.2">
      <c r="A74" s="392">
        <v>73</v>
      </c>
      <c r="B74" s="394" t="s">
        <v>406</v>
      </c>
      <c r="C74" s="394" t="s">
        <v>407</v>
      </c>
    </row>
    <row r="75" spans="1:3" x14ac:dyDescent="0.2">
      <c r="A75" s="392">
        <v>74</v>
      </c>
      <c r="B75" s="394" t="s">
        <v>408</v>
      </c>
      <c r="C75" s="394" t="s">
        <v>409</v>
      </c>
    </row>
    <row r="76" spans="1:3" x14ac:dyDescent="0.2">
      <c r="A76" s="392">
        <v>75</v>
      </c>
      <c r="B76" s="394" t="s">
        <v>410</v>
      </c>
      <c r="C76" s="394" t="s">
        <v>411</v>
      </c>
    </row>
    <row r="77" spans="1:3" x14ac:dyDescent="0.2">
      <c r="A77" s="392">
        <v>76</v>
      </c>
      <c r="B77" s="394" t="s">
        <v>412</v>
      </c>
      <c r="C77" s="394" t="s">
        <v>413</v>
      </c>
    </row>
    <row r="78" spans="1:3" x14ac:dyDescent="0.2">
      <c r="A78" s="392">
        <v>77</v>
      </c>
      <c r="B78" s="394" t="s">
        <v>414</v>
      </c>
      <c r="C78" s="394" t="s">
        <v>415</v>
      </c>
    </row>
    <row r="79" spans="1:3" x14ac:dyDescent="0.2">
      <c r="A79" s="392">
        <v>78</v>
      </c>
      <c r="B79" s="394" t="s">
        <v>416</v>
      </c>
      <c r="C79" s="394" t="s">
        <v>417</v>
      </c>
    </row>
    <row r="80" spans="1:3" x14ac:dyDescent="0.2">
      <c r="A80" s="392">
        <v>79</v>
      </c>
      <c r="B80" s="394" t="s">
        <v>418</v>
      </c>
      <c r="C80" s="394" t="s">
        <v>419</v>
      </c>
    </row>
    <row r="81" spans="1:3" x14ac:dyDescent="0.2">
      <c r="A81" s="392">
        <v>80</v>
      </c>
      <c r="B81" s="394" t="s">
        <v>420</v>
      </c>
      <c r="C81" s="394" t="s">
        <v>421</v>
      </c>
    </row>
    <row r="82" spans="1:3" x14ac:dyDescent="0.2">
      <c r="A82" s="392">
        <v>81</v>
      </c>
      <c r="B82" s="394" t="s">
        <v>422</v>
      </c>
      <c r="C82" s="394" t="s">
        <v>423</v>
      </c>
    </row>
    <row r="83" spans="1:3" x14ac:dyDescent="0.2">
      <c r="A83" s="392">
        <v>82</v>
      </c>
      <c r="B83" s="394" t="s">
        <v>424</v>
      </c>
      <c r="C83" s="394" t="s">
        <v>425</v>
      </c>
    </row>
    <row r="84" spans="1:3" x14ac:dyDescent="0.2">
      <c r="A84" s="392">
        <v>83</v>
      </c>
      <c r="B84" s="394" t="s">
        <v>426</v>
      </c>
      <c r="C84" s="394" t="s">
        <v>427</v>
      </c>
    </row>
    <row r="85" spans="1:3" x14ac:dyDescent="0.2">
      <c r="A85" s="392">
        <v>84</v>
      </c>
      <c r="B85" s="394" t="s">
        <v>428</v>
      </c>
      <c r="C85" s="394" t="s">
        <v>429</v>
      </c>
    </row>
    <row r="86" spans="1:3" x14ac:dyDescent="0.2">
      <c r="A86" s="392">
        <v>85</v>
      </c>
      <c r="B86" s="394" t="s">
        <v>430</v>
      </c>
      <c r="C86" s="394" t="s">
        <v>431</v>
      </c>
    </row>
    <row r="87" spans="1:3" x14ac:dyDescent="0.2">
      <c r="A87" s="392">
        <v>86</v>
      </c>
      <c r="B87" s="394" t="s">
        <v>432</v>
      </c>
      <c r="C87" s="394" t="s">
        <v>433</v>
      </c>
    </row>
    <row r="88" spans="1:3" x14ac:dyDescent="0.2">
      <c r="A88" s="392">
        <v>87</v>
      </c>
      <c r="B88" s="394" t="s">
        <v>434</v>
      </c>
      <c r="C88" s="394" t="s">
        <v>435</v>
      </c>
    </row>
    <row r="89" spans="1:3" x14ac:dyDescent="0.2">
      <c r="A89" s="392">
        <v>88</v>
      </c>
      <c r="B89" s="394" t="s">
        <v>436</v>
      </c>
      <c r="C89" s="394" t="s">
        <v>437</v>
      </c>
    </row>
    <row r="90" spans="1:3" x14ac:dyDescent="0.2">
      <c r="A90" s="392">
        <v>89</v>
      </c>
      <c r="B90" s="394" t="s">
        <v>458</v>
      </c>
      <c r="C90" s="394" t="s">
        <v>459</v>
      </c>
    </row>
    <row r="91" spans="1:3" x14ac:dyDescent="0.2">
      <c r="A91" s="392">
        <v>90</v>
      </c>
      <c r="B91" s="394" t="s">
        <v>456</v>
      </c>
      <c r="C91" s="394" t="s">
        <v>457</v>
      </c>
    </row>
    <row r="92" spans="1:3" x14ac:dyDescent="0.2">
      <c r="A92" s="392">
        <v>91</v>
      </c>
      <c r="B92" s="394" t="s">
        <v>454</v>
      </c>
      <c r="C92" s="394" t="s">
        <v>455</v>
      </c>
    </row>
    <row r="93" spans="1:3" x14ac:dyDescent="0.2">
      <c r="A93" s="392">
        <v>92</v>
      </c>
      <c r="B93" s="394" t="s">
        <v>452</v>
      </c>
      <c r="C93" s="394" t="s">
        <v>453</v>
      </c>
    </row>
    <row r="94" spans="1:3" x14ac:dyDescent="0.2">
      <c r="A94" s="392">
        <v>93</v>
      </c>
      <c r="B94" s="394" t="s">
        <v>450</v>
      </c>
      <c r="C94" s="394" t="s">
        <v>451</v>
      </c>
    </row>
    <row r="95" spans="1:3" x14ac:dyDescent="0.2">
      <c r="A95" s="392">
        <v>94</v>
      </c>
      <c r="B95" s="394" t="s">
        <v>448</v>
      </c>
      <c r="C95" s="394" t="s">
        <v>449</v>
      </c>
    </row>
    <row r="96" spans="1:3" x14ac:dyDescent="0.2">
      <c r="A96" s="392">
        <v>95</v>
      </c>
      <c r="B96" s="394" t="s">
        <v>446</v>
      </c>
      <c r="C96" s="394" t="s">
        <v>447</v>
      </c>
    </row>
    <row r="97" spans="1:3" x14ac:dyDescent="0.2">
      <c r="A97" s="392">
        <v>96</v>
      </c>
      <c r="B97" s="394" t="s">
        <v>444</v>
      </c>
      <c r="C97" s="394" t="s">
        <v>445</v>
      </c>
    </row>
    <row r="98" spans="1:3" x14ac:dyDescent="0.2">
      <c r="A98" s="392">
        <v>97</v>
      </c>
      <c r="B98" s="394" t="s">
        <v>442</v>
      </c>
      <c r="C98" s="394" t="s">
        <v>443</v>
      </c>
    </row>
    <row r="99" spans="1:3" x14ac:dyDescent="0.2">
      <c r="A99" s="392">
        <v>98</v>
      </c>
      <c r="B99" s="394" t="s">
        <v>440</v>
      </c>
      <c r="C99" s="394" t="s">
        <v>441</v>
      </c>
    </row>
    <row r="100" spans="1:3" x14ac:dyDescent="0.2">
      <c r="A100" s="392">
        <v>99</v>
      </c>
      <c r="B100" s="394" t="s">
        <v>438</v>
      </c>
      <c r="C100" s="394" t="s">
        <v>439</v>
      </c>
    </row>
  </sheetData>
  <phoneticPr fontId="2" type="noConversion"/>
  <pageMargins left="0.75" right="0.75" top="1" bottom="1" header="0.5" footer="0.5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11"/>
  <sheetViews>
    <sheetView defaultGridColor="0" topLeftCell="A34" colorId="8" zoomScaleNormal="100" workbookViewId="0">
      <selection activeCell="J16" sqref="J16"/>
    </sheetView>
  </sheetViews>
  <sheetFormatPr defaultRowHeight="12.75" x14ac:dyDescent="0.2"/>
  <cols>
    <col min="1" max="1" width="22.7109375" style="67" customWidth="1"/>
    <col min="2" max="2" width="22.42578125" style="67" customWidth="1"/>
    <col min="3" max="3" width="9.42578125" style="67" customWidth="1"/>
    <col min="4" max="4" width="8.85546875" style="67" customWidth="1"/>
    <col min="5" max="5" width="11.5703125" style="67" customWidth="1"/>
    <col min="6" max="6" width="10.7109375" style="73" customWidth="1"/>
    <col min="7" max="7" width="4.42578125" style="67" customWidth="1"/>
    <col min="8" max="16384" width="9.140625" style="67"/>
  </cols>
  <sheetData>
    <row r="1" spans="1:7" s="174" customFormat="1" ht="20.25" x14ac:dyDescent="0.3">
      <c r="A1" s="175" t="s">
        <v>114</v>
      </c>
      <c r="B1" s="173"/>
      <c r="C1" s="173"/>
      <c r="D1" s="173"/>
      <c r="E1" s="173"/>
      <c r="F1" s="173"/>
    </row>
    <row r="2" spans="1:7" s="172" customFormat="1" ht="20.25" x14ac:dyDescent="0.3">
      <c r="A2" s="176" t="s">
        <v>113</v>
      </c>
      <c r="B2" s="171"/>
      <c r="C2" s="171"/>
      <c r="D2" s="171"/>
      <c r="E2" s="171"/>
      <c r="F2" s="171"/>
    </row>
    <row r="3" spans="1:7" s="172" customFormat="1" ht="20.25" x14ac:dyDescent="0.3">
      <c r="A3" s="177">
        <v>39264</v>
      </c>
      <c r="B3" s="171"/>
      <c r="C3" s="171"/>
      <c r="D3" s="171"/>
      <c r="E3" s="171"/>
      <c r="F3" s="171"/>
    </row>
    <row r="4" spans="1:7" s="62" customFormat="1" x14ac:dyDescent="0.2">
      <c r="A4" s="280" t="s">
        <v>185</v>
      </c>
      <c r="B4" s="280"/>
      <c r="C4" s="280"/>
      <c r="D4" s="280"/>
      <c r="E4" s="280"/>
      <c r="F4" s="280"/>
      <c r="G4"/>
    </row>
    <row r="5" spans="1:7" s="62" customFormat="1" ht="13.5" thickBot="1" x14ac:dyDescent="0.25">
      <c r="A5" s="280" t="s">
        <v>259</v>
      </c>
      <c r="B5" s="280"/>
      <c r="C5" s="280"/>
      <c r="D5" s="280"/>
      <c r="E5" s="280"/>
      <c r="F5" s="280"/>
      <c r="G5"/>
    </row>
    <row r="6" spans="1:7" s="63" customFormat="1" x14ac:dyDescent="0.2">
      <c r="A6" s="236"/>
      <c r="B6" s="237"/>
      <c r="C6" s="237"/>
      <c r="D6" s="237"/>
      <c r="E6" s="237" t="s">
        <v>169</v>
      </c>
      <c r="F6" s="238" t="s">
        <v>2</v>
      </c>
      <c r="G6"/>
    </row>
    <row r="7" spans="1:7" s="63" customFormat="1" x14ac:dyDescent="0.2">
      <c r="A7" s="145" t="s">
        <v>3</v>
      </c>
      <c r="B7" s="48" t="s">
        <v>4</v>
      </c>
      <c r="C7" s="48" t="s">
        <v>5</v>
      </c>
      <c r="D7" s="48" t="s">
        <v>6</v>
      </c>
      <c r="E7" s="48" t="s">
        <v>9</v>
      </c>
      <c r="F7" s="146" t="s">
        <v>8</v>
      </c>
      <c r="G7"/>
    </row>
    <row r="8" spans="1:7" s="62" customFormat="1" ht="13.5" thickBot="1" x14ac:dyDescent="0.25">
      <c r="A8" s="147"/>
      <c r="B8" s="148"/>
      <c r="C8" s="148"/>
      <c r="D8" s="148"/>
      <c r="E8" s="148"/>
      <c r="F8" s="149"/>
      <c r="G8"/>
    </row>
    <row r="9" spans="1:7" s="62" customFormat="1" x14ac:dyDescent="0.2">
      <c r="A9" s="234" t="s">
        <v>158</v>
      </c>
      <c r="B9" s="233"/>
      <c r="C9" s="233"/>
      <c r="D9" s="233"/>
      <c r="E9" s="233"/>
      <c r="F9" s="235"/>
      <c r="G9"/>
    </row>
    <row r="10" spans="1:7" s="65" customFormat="1" x14ac:dyDescent="0.2">
      <c r="A10" s="47" t="s">
        <v>184</v>
      </c>
      <c r="B10" s="49" t="s">
        <v>10</v>
      </c>
      <c r="C10" s="48" t="s">
        <v>11</v>
      </c>
      <c r="D10" s="48" t="s">
        <v>12</v>
      </c>
      <c r="E10" s="48"/>
      <c r="F10" s="48">
        <v>3</v>
      </c>
      <c r="G10"/>
    </row>
    <row r="11" spans="1:7" s="65" customFormat="1" x14ac:dyDescent="0.2">
      <c r="A11" s="47" t="s">
        <v>170</v>
      </c>
      <c r="B11" s="49" t="s">
        <v>13</v>
      </c>
      <c r="C11" s="48" t="s">
        <v>14</v>
      </c>
      <c r="D11" s="48" t="s">
        <v>15</v>
      </c>
      <c r="E11" s="48"/>
      <c r="F11" s="48">
        <v>4</v>
      </c>
      <c r="G11"/>
    </row>
    <row r="12" spans="1:7" x14ac:dyDescent="0.2">
      <c r="A12" s="47" t="s">
        <v>16</v>
      </c>
      <c r="B12" s="179" t="s">
        <v>136</v>
      </c>
      <c r="C12" s="178" t="s">
        <v>11</v>
      </c>
      <c r="D12" s="48" t="s">
        <v>12</v>
      </c>
      <c r="E12" s="48"/>
      <c r="F12" s="48">
        <v>3</v>
      </c>
      <c r="G12"/>
    </row>
    <row r="13" spans="1:7" s="65" customFormat="1" x14ac:dyDescent="0.2">
      <c r="A13" s="47" t="s">
        <v>19</v>
      </c>
      <c r="B13" s="49" t="s">
        <v>20</v>
      </c>
      <c r="C13" s="48" t="s">
        <v>18</v>
      </c>
      <c r="D13" s="48" t="s">
        <v>12</v>
      </c>
      <c r="E13" s="48"/>
      <c r="F13" s="48">
        <v>2</v>
      </c>
      <c r="G13"/>
    </row>
    <row r="14" spans="1:7" s="65" customFormat="1" x14ac:dyDescent="0.2">
      <c r="A14" s="47" t="s">
        <v>21</v>
      </c>
      <c r="B14" s="49" t="s">
        <v>22</v>
      </c>
      <c r="C14" s="48" t="s">
        <v>18</v>
      </c>
      <c r="D14" s="48" t="s">
        <v>12</v>
      </c>
      <c r="E14" s="48"/>
      <c r="F14" s="48">
        <v>2</v>
      </c>
      <c r="G14"/>
    </row>
    <row r="15" spans="1:7" s="65" customFormat="1" x14ac:dyDescent="0.2">
      <c r="A15" s="144" t="s">
        <v>129</v>
      </c>
      <c r="B15" s="49" t="s">
        <v>23</v>
      </c>
      <c r="C15" s="48" t="s">
        <v>11</v>
      </c>
      <c r="D15" s="48" t="s">
        <v>12</v>
      </c>
      <c r="E15" s="48"/>
      <c r="F15" s="48">
        <v>3</v>
      </c>
      <c r="G15"/>
    </row>
    <row r="16" spans="1:7" x14ac:dyDescent="0.2">
      <c r="A16" s="47" t="s">
        <v>130</v>
      </c>
      <c r="B16" s="49" t="s">
        <v>24</v>
      </c>
      <c r="C16" s="48" t="s">
        <v>11</v>
      </c>
      <c r="D16" s="48" t="s">
        <v>12</v>
      </c>
      <c r="E16" s="48"/>
      <c r="F16" s="48">
        <v>3</v>
      </c>
      <c r="G16"/>
    </row>
    <row r="17" spans="1:7" x14ac:dyDescent="0.2">
      <c r="A17" s="47"/>
      <c r="B17" s="49"/>
      <c r="C17" s="48"/>
      <c r="D17" s="48"/>
      <c r="E17" s="48"/>
      <c r="F17" s="48"/>
      <c r="G17"/>
    </row>
    <row r="18" spans="1:7" s="62" customFormat="1" x14ac:dyDescent="0.2">
      <c r="A18" s="512" t="s">
        <v>159</v>
      </c>
      <c r="B18" s="513"/>
      <c r="C18" s="513"/>
      <c r="D18" s="513"/>
      <c r="E18" s="513"/>
      <c r="F18" s="514"/>
      <c r="G18"/>
    </row>
    <row r="19" spans="1:7" s="65" customFormat="1" x14ac:dyDescent="0.2">
      <c r="A19" s="47" t="s">
        <v>28</v>
      </c>
      <c r="B19" s="49" t="s">
        <v>29</v>
      </c>
      <c r="C19" s="48" t="s">
        <v>14</v>
      </c>
      <c r="D19" s="48" t="s">
        <v>12</v>
      </c>
      <c r="E19" s="48"/>
      <c r="F19" s="48">
        <v>4</v>
      </c>
      <c r="G19"/>
    </row>
    <row r="20" spans="1:7" s="65" customFormat="1" x14ac:dyDescent="0.2">
      <c r="A20" s="47" t="s">
        <v>131</v>
      </c>
      <c r="B20" s="49" t="s">
        <v>26</v>
      </c>
      <c r="C20" s="48" t="s">
        <v>11</v>
      </c>
      <c r="D20" s="48" t="s">
        <v>12</v>
      </c>
      <c r="E20" s="48"/>
      <c r="F20" s="48">
        <v>3</v>
      </c>
      <c r="G20"/>
    </row>
    <row r="21" spans="1:7" s="65" customFormat="1" x14ac:dyDescent="0.2">
      <c r="A21" s="47" t="s">
        <v>30</v>
      </c>
      <c r="B21" s="49" t="s">
        <v>31</v>
      </c>
      <c r="C21" s="48" t="s">
        <v>11</v>
      </c>
      <c r="D21" s="48" t="s">
        <v>12</v>
      </c>
      <c r="E21" s="48" t="s">
        <v>162</v>
      </c>
      <c r="F21" s="48">
        <v>3</v>
      </c>
      <c r="G21"/>
    </row>
    <row r="22" spans="1:7" s="65" customFormat="1" x14ac:dyDescent="0.2">
      <c r="A22" s="47" t="s">
        <v>32</v>
      </c>
      <c r="B22" s="49" t="s">
        <v>33</v>
      </c>
      <c r="C22" s="48" t="s">
        <v>34</v>
      </c>
      <c r="D22" s="48" t="s">
        <v>12</v>
      </c>
      <c r="E22" s="48"/>
      <c r="F22" s="48">
        <v>2</v>
      </c>
      <c r="G22"/>
    </row>
    <row r="23" spans="1:7" s="65" customFormat="1" x14ac:dyDescent="0.2">
      <c r="A23" s="47" t="s">
        <v>35</v>
      </c>
      <c r="B23" s="49" t="s">
        <v>36</v>
      </c>
      <c r="C23" s="48" t="s">
        <v>37</v>
      </c>
      <c r="D23" s="48" t="s">
        <v>12</v>
      </c>
      <c r="E23" s="48"/>
      <c r="F23" s="48">
        <v>2</v>
      </c>
      <c r="G23"/>
    </row>
    <row r="24" spans="1:7" s="65" customFormat="1" x14ac:dyDescent="0.2">
      <c r="A24" s="144" t="s">
        <v>132</v>
      </c>
      <c r="B24" s="49" t="s">
        <v>38</v>
      </c>
      <c r="C24" s="48" t="s">
        <v>14</v>
      </c>
      <c r="D24" s="48" t="s">
        <v>12</v>
      </c>
      <c r="E24" s="48"/>
      <c r="F24" s="48">
        <v>4</v>
      </c>
      <c r="G24"/>
    </row>
    <row r="25" spans="1:7" s="65" customFormat="1" x14ac:dyDescent="0.2">
      <c r="A25" s="47" t="s">
        <v>39</v>
      </c>
      <c r="B25" s="49" t="s">
        <v>40</v>
      </c>
      <c r="C25" s="48" t="s">
        <v>37</v>
      </c>
      <c r="D25" s="48" t="s">
        <v>12</v>
      </c>
      <c r="E25" s="48"/>
      <c r="F25" s="48">
        <v>2</v>
      </c>
      <c r="G25"/>
    </row>
    <row r="26" spans="1:7" s="65" customFormat="1" x14ac:dyDescent="0.2">
      <c r="A26" s="144" t="s">
        <v>133</v>
      </c>
      <c r="B26" s="49" t="s">
        <v>41</v>
      </c>
      <c r="C26" s="48" t="s">
        <v>14</v>
      </c>
      <c r="D26" s="48" t="s">
        <v>12</v>
      </c>
      <c r="E26" s="48"/>
      <c r="F26" s="48">
        <v>4</v>
      </c>
      <c r="G26"/>
    </row>
    <row r="27" spans="1:7" s="65" customFormat="1" x14ac:dyDescent="0.2">
      <c r="A27" s="47" t="s">
        <v>42</v>
      </c>
      <c r="B27" s="49" t="s">
        <v>43</v>
      </c>
      <c r="C27" s="48" t="s">
        <v>18</v>
      </c>
      <c r="D27" s="48" t="s">
        <v>12</v>
      </c>
      <c r="E27" s="48"/>
      <c r="F27" s="48">
        <v>2</v>
      </c>
      <c r="G27"/>
    </row>
    <row r="28" spans="1:7" s="65" customFormat="1" x14ac:dyDescent="0.2">
      <c r="A28" s="47" t="s">
        <v>44</v>
      </c>
      <c r="B28" s="49" t="s">
        <v>45</v>
      </c>
      <c r="C28" s="48" t="s">
        <v>14</v>
      </c>
      <c r="D28" s="48" t="s">
        <v>12</v>
      </c>
      <c r="E28" s="48"/>
      <c r="F28" s="48">
        <v>4</v>
      </c>
      <c r="G28"/>
    </row>
    <row r="29" spans="1:7" s="65" customFormat="1" x14ac:dyDescent="0.2">
      <c r="A29" s="47" t="s">
        <v>46</v>
      </c>
      <c r="B29" s="49" t="s">
        <v>47</v>
      </c>
      <c r="C29" s="48" t="s">
        <v>11</v>
      </c>
      <c r="D29" s="48" t="s">
        <v>12</v>
      </c>
      <c r="E29" s="48"/>
      <c r="F29" s="48">
        <v>3</v>
      </c>
      <c r="G29"/>
    </row>
    <row r="30" spans="1:7" s="62" customFormat="1" x14ac:dyDescent="0.2">
      <c r="A30" s="47"/>
      <c r="B30" s="49"/>
      <c r="C30" s="48"/>
      <c r="D30" s="48"/>
      <c r="E30" s="48"/>
      <c r="F30" s="48"/>
      <c r="G30"/>
    </row>
    <row r="31" spans="1:7" x14ac:dyDescent="0.2">
      <c r="A31" s="227" t="s">
        <v>160</v>
      </c>
      <c r="B31" s="49"/>
      <c r="C31" s="48"/>
      <c r="D31" s="48"/>
      <c r="E31" s="48"/>
      <c r="F31" s="48"/>
      <c r="G31"/>
    </row>
    <row r="32" spans="1:7" s="65" customFormat="1" x14ac:dyDescent="0.2">
      <c r="A32" s="47" t="s">
        <v>50</v>
      </c>
      <c r="B32" s="49" t="s">
        <v>51</v>
      </c>
      <c r="C32" s="48" t="s">
        <v>49</v>
      </c>
      <c r="D32" s="48" t="s">
        <v>12</v>
      </c>
      <c r="E32" s="48"/>
      <c r="F32" s="48">
        <v>1</v>
      </c>
      <c r="G32"/>
    </row>
    <row r="33" spans="1:7" s="65" customFormat="1" x14ac:dyDescent="0.2">
      <c r="A33" s="47" t="s">
        <v>53</v>
      </c>
      <c r="B33" s="49" t="s">
        <v>54</v>
      </c>
      <c r="C33" s="48" t="s">
        <v>49</v>
      </c>
      <c r="D33" s="48" t="s">
        <v>12</v>
      </c>
      <c r="E33" s="48"/>
      <c r="F33" s="48">
        <v>1</v>
      </c>
      <c r="G33"/>
    </row>
    <row r="34" spans="1:7" s="65" customFormat="1" x14ac:dyDescent="0.2">
      <c r="A34" s="144" t="s">
        <v>122</v>
      </c>
      <c r="B34" s="49" t="s">
        <v>55</v>
      </c>
      <c r="C34" s="48" t="s">
        <v>52</v>
      </c>
      <c r="D34" s="48" t="s">
        <v>12</v>
      </c>
      <c r="E34" s="48"/>
      <c r="F34" s="48">
        <v>3</v>
      </c>
      <c r="G34"/>
    </row>
    <row r="35" spans="1:7" s="65" customFormat="1" x14ac:dyDescent="0.2">
      <c r="A35" s="228" t="s">
        <v>167</v>
      </c>
      <c r="B35" s="49" t="s">
        <v>57</v>
      </c>
      <c r="C35" s="48" t="s">
        <v>14</v>
      </c>
      <c r="D35" s="48" t="s">
        <v>15</v>
      </c>
      <c r="E35" s="48"/>
      <c r="F35" s="48">
        <v>4</v>
      </c>
      <c r="G35"/>
    </row>
    <row r="36" spans="1:7" s="65" customFormat="1" x14ac:dyDescent="0.2">
      <c r="A36" s="47" t="s">
        <v>58</v>
      </c>
      <c r="B36" s="49" t="s">
        <v>59</v>
      </c>
      <c r="C36" s="48" t="s">
        <v>18</v>
      </c>
      <c r="D36" s="48" t="s">
        <v>12</v>
      </c>
      <c r="E36" s="48"/>
      <c r="F36" s="48">
        <v>2</v>
      </c>
      <c r="G36"/>
    </row>
    <row r="37" spans="1:7" s="65" customFormat="1" x14ac:dyDescent="0.2">
      <c r="A37" s="47" t="s">
        <v>60</v>
      </c>
      <c r="B37" s="49" t="s">
        <v>61</v>
      </c>
      <c r="C37" s="48" t="s">
        <v>34</v>
      </c>
      <c r="D37" s="48" t="s">
        <v>12</v>
      </c>
      <c r="E37" s="48"/>
      <c r="F37" s="48">
        <v>2</v>
      </c>
      <c r="G37"/>
    </row>
    <row r="38" spans="1:7" s="65" customFormat="1" x14ac:dyDescent="0.2">
      <c r="A38" s="47" t="s">
        <v>62</v>
      </c>
      <c r="B38" s="49" t="s">
        <v>168</v>
      </c>
      <c r="C38" s="48" t="s">
        <v>14</v>
      </c>
      <c r="D38" s="48" t="s">
        <v>15</v>
      </c>
      <c r="E38" s="48"/>
      <c r="F38" s="48">
        <v>4</v>
      </c>
      <c r="G38"/>
    </row>
    <row r="39" spans="1:7" s="65" customFormat="1" x14ac:dyDescent="0.2">
      <c r="A39" s="144" t="s">
        <v>123</v>
      </c>
      <c r="B39" s="49" t="s">
        <v>63</v>
      </c>
      <c r="C39" s="48" t="s">
        <v>49</v>
      </c>
      <c r="D39" s="48" t="s">
        <v>12</v>
      </c>
      <c r="E39" s="48"/>
      <c r="F39" s="48">
        <v>1</v>
      </c>
      <c r="G39"/>
    </row>
    <row r="40" spans="1:7" s="65" customFormat="1" x14ac:dyDescent="0.2">
      <c r="A40" s="47" t="s">
        <v>64</v>
      </c>
      <c r="B40" s="49" t="s">
        <v>65</v>
      </c>
      <c r="C40" s="48" t="s">
        <v>49</v>
      </c>
      <c r="D40" s="48" t="s">
        <v>12</v>
      </c>
      <c r="E40" s="48"/>
      <c r="F40" s="48">
        <v>1</v>
      </c>
      <c r="G40"/>
    </row>
    <row r="41" spans="1:7" s="65" customFormat="1" x14ac:dyDescent="0.2">
      <c r="A41" s="47" t="s">
        <v>165</v>
      </c>
      <c r="B41" s="49" t="s">
        <v>166</v>
      </c>
      <c r="C41" s="48" t="s">
        <v>14</v>
      </c>
      <c r="D41" s="48" t="s">
        <v>15</v>
      </c>
      <c r="E41" s="48"/>
      <c r="F41" s="48">
        <v>4</v>
      </c>
      <c r="G41"/>
    </row>
    <row r="42" spans="1:7" s="65" customFormat="1" x14ac:dyDescent="0.2">
      <c r="A42" s="144" t="s">
        <v>124</v>
      </c>
      <c r="B42" s="49" t="s">
        <v>67</v>
      </c>
      <c r="C42" s="48" t="s">
        <v>49</v>
      </c>
      <c r="D42" s="48" t="s">
        <v>12</v>
      </c>
      <c r="E42" s="48"/>
      <c r="F42" s="48">
        <v>1</v>
      </c>
      <c r="G42"/>
    </row>
    <row r="43" spans="1:7" s="65" customFormat="1" x14ac:dyDescent="0.2">
      <c r="A43" s="47" t="s">
        <v>68</v>
      </c>
      <c r="B43" s="49" t="s">
        <v>69</v>
      </c>
      <c r="C43" s="48" t="s">
        <v>49</v>
      </c>
      <c r="D43" s="48" t="s">
        <v>12</v>
      </c>
      <c r="E43" s="48"/>
      <c r="F43" s="48">
        <v>1</v>
      </c>
      <c r="G43"/>
    </row>
    <row r="44" spans="1:7" s="65" customFormat="1" x14ac:dyDescent="0.2">
      <c r="A44" s="47" t="s">
        <v>70</v>
      </c>
      <c r="B44" s="49" t="s">
        <v>71</v>
      </c>
      <c r="C44" s="48" t="s">
        <v>49</v>
      </c>
      <c r="D44" s="48" t="s">
        <v>12</v>
      </c>
      <c r="E44" s="48"/>
      <c r="F44" s="48">
        <v>1</v>
      </c>
      <c r="G44"/>
    </row>
    <row r="45" spans="1:7" s="65" customFormat="1" x14ac:dyDescent="0.2">
      <c r="A45" s="47" t="s">
        <v>72</v>
      </c>
      <c r="B45" s="49" t="s">
        <v>73</v>
      </c>
      <c r="C45" s="48" t="s">
        <v>66</v>
      </c>
      <c r="D45" s="48" t="s">
        <v>15</v>
      </c>
      <c r="E45" s="48"/>
      <c r="F45" s="48">
        <v>3</v>
      </c>
      <c r="G45"/>
    </row>
    <row r="46" spans="1:7" s="65" customFormat="1" x14ac:dyDescent="0.2">
      <c r="A46" s="47" t="s">
        <v>74</v>
      </c>
      <c r="B46" s="49" t="s">
        <v>75</v>
      </c>
      <c r="C46" s="48" t="s">
        <v>18</v>
      </c>
      <c r="D46" s="48" t="s">
        <v>12</v>
      </c>
      <c r="E46" s="48" t="s">
        <v>162</v>
      </c>
      <c r="F46" s="48">
        <v>2</v>
      </c>
      <c r="G46"/>
    </row>
    <row r="47" spans="1:7" s="65" customFormat="1" x14ac:dyDescent="0.2">
      <c r="A47" s="47" t="s">
        <v>76</v>
      </c>
      <c r="B47" s="49" t="s">
        <v>77</v>
      </c>
      <c r="C47" s="48" t="s">
        <v>49</v>
      </c>
      <c r="D47" s="48" t="s">
        <v>12</v>
      </c>
      <c r="E47" s="48"/>
      <c r="F47" s="48">
        <v>1</v>
      </c>
      <c r="G47"/>
    </row>
    <row r="48" spans="1:7" s="65" customFormat="1" x14ac:dyDescent="0.2">
      <c r="A48" s="144" t="s">
        <v>125</v>
      </c>
      <c r="B48" s="49" t="s">
        <v>78</v>
      </c>
      <c r="C48" s="48" t="s">
        <v>49</v>
      </c>
      <c r="D48" s="48" t="s">
        <v>12</v>
      </c>
      <c r="E48" s="48"/>
      <c r="F48" s="48">
        <v>1</v>
      </c>
      <c r="G48"/>
    </row>
    <row r="49" spans="1:10" s="65" customFormat="1" x14ac:dyDescent="0.2">
      <c r="A49" s="228" t="s">
        <v>79</v>
      </c>
      <c r="B49" s="49" t="s">
        <v>80</v>
      </c>
      <c r="C49" s="48" t="s">
        <v>34</v>
      </c>
      <c r="D49" s="48" t="s">
        <v>12</v>
      </c>
      <c r="E49" s="48"/>
      <c r="F49" s="48">
        <v>2</v>
      </c>
      <c r="G49"/>
    </row>
    <row r="50" spans="1:10" s="65" customFormat="1" x14ac:dyDescent="0.2">
      <c r="A50" s="47" t="s">
        <v>81</v>
      </c>
      <c r="B50" s="49" t="s">
        <v>82</v>
      </c>
      <c r="C50" s="48" t="s">
        <v>49</v>
      </c>
      <c r="D50" s="48" t="s">
        <v>12</v>
      </c>
      <c r="E50" s="48"/>
      <c r="F50" s="48">
        <v>1</v>
      </c>
      <c r="G50"/>
    </row>
    <row r="51" spans="1:10" s="65" customFormat="1" x14ac:dyDescent="0.2">
      <c r="A51" s="47"/>
      <c r="B51" s="49"/>
      <c r="C51" s="48"/>
      <c r="D51" s="48"/>
      <c r="E51" s="48"/>
      <c r="F51" s="48"/>
      <c r="G51"/>
    </row>
    <row r="52" spans="1:10" s="66" customFormat="1" x14ac:dyDescent="0.2">
      <c r="A52" s="227" t="s">
        <v>161</v>
      </c>
      <c r="B52" s="49"/>
      <c r="C52" s="48"/>
      <c r="D52" s="48"/>
      <c r="E52" s="48"/>
      <c r="F52" s="48"/>
      <c r="G52"/>
      <c r="H52" s="67"/>
      <c r="I52" s="67"/>
      <c r="J52" s="67"/>
    </row>
    <row r="53" spans="1:10" s="69" customFormat="1" x14ac:dyDescent="0.2">
      <c r="A53" s="144" t="s">
        <v>126</v>
      </c>
      <c r="B53" s="49" t="s">
        <v>84</v>
      </c>
      <c r="C53" s="48" t="s">
        <v>14</v>
      </c>
      <c r="D53" s="48" t="s">
        <v>15</v>
      </c>
      <c r="E53" s="48"/>
      <c r="F53" s="48">
        <v>4</v>
      </c>
      <c r="G53"/>
      <c r="H53" s="65"/>
      <c r="I53" s="65"/>
      <c r="J53" s="65"/>
    </row>
    <row r="54" spans="1:10" s="69" customFormat="1" x14ac:dyDescent="0.2">
      <c r="A54" s="228" t="s">
        <v>127</v>
      </c>
      <c r="B54" s="49" t="s">
        <v>85</v>
      </c>
      <c r="C54" s="48" t="s">
        <v>14</v>
      </c>
      <c r="D54" s="48" t="s">
        <v>12</v>
      </c>
      <c r="E54" s="48"/>
      <c r="F54" s="48">
        <v>4</v>
      </c>
      <c r="G54"/>
      <c r="H54" s="65"/>
      <c r="I54" s="65"/>
      <c r="J54" s="65"/>
    </row>
    <row r="55" spans="1:10" s="69" customFormat="1" x14ac:dyDescent="0.2">
      <c r="A55" s="228" t="s">
        <v>163</v>
      </c>
      <c r="B55" s="49" t="s">
        <v>86</v>
      </c>
      <c r="C55" s="48" t="s">
        <v>49</v>
      </c>
      <c r="D55" s="48" t="s">
        <v>12</v>
      </c>
      <c r="E55" s="48"/>
      <c r="F55" s="48">
        <v>1</v>
      </c>
      <c r="G55"/>
      <c r="H55" s="65"/>
      <c r="I55" s="65"/>
      <c r="J55" s="65"/>
    </row>
    <row r="56" spans="1:10" s="64" customFormat="1" x14ac:dyDescent="0.2">
      <c r="A56" s="47" t="s">
        <v>87</v>
      </c>
      <c r="B56" s="49" t="s">
        <v>88</v>
      </c>
      <c r="C56" s="48" t="s">
        <v>34</v>
      </c>
      <c r="D56" s="48" t="s">
        <v>12</v>
      </c>
      <c r="E56" s="48"/>
      <c r="F56" s="48">
        <v>2</v>
      </c>
      <c r="G56"/>
      <c r="H56" s="65"/>
      <c r="I56" s="65"/>
      <c r="J56" s="65"/>
    </row>
    <row r="57" spans="1:10" s="64" customFormat="1" x14ac:dyDescent="0.2">
      <c r="A57" s="47" t="s">
        <v>89</v>
      </c>
      <c r="B57" s="49" t="s">
        <v>90</v>
      </c>
      <c r="C57" s="48" t="s">
        <v>49</v>
      </c>
      <c r="D57" s="48" t="s">
        <v>12</v>
      </c>
      <c r="E57" s="48"/>
      <c r="F57" s="48">
        <v>1</v>
      </c>
      <c r="G57"/>
      <c r="H57" s="65"/>
      <c r="I57" s="65"/>
      <c r="J57" s="65"/>
    </row>
    <row r="58" spans="1:10" s="64" customFormat="1" x14ac:dyDescent="0.2">
      <c r="A58" s="47" t="s">
        <v>91</v>
      </c>
      <c r="B58" s="49" t="s">
        <v>164</v>
      </c>
      <c r="C58" s="48" t="s">
        <v>49</v>
      </c>
      <c r="D58" s="48" t="s">
        <v>12</v>
      </c>
      <c r="E58" s="48"/>
      <c r="F58" s="48">
        <v>1</v>
      </c>
      <c r="G58"/>
      <c r="H58" s="65"/>
      <c r="I58" s="65"/>
      <c r="J58" s="65"/>
    </row>
    <row r="59" spans="1:10" s="69" customFormat="1" x14ac:dyDescent="0.2">
      <c r="A59" s="47" t="s">
        <v>93</v>
      </c>
      <c r="B59" s="49" t="s">
        <v>94</v>
      </c>
      <c r="C59" s="48" t="s">
        <v>34</v>
      </c>
      <c r="D59" s="48" t="s">
        <v>12</v>
      </c>
      <c r="E59" s="48" t="s">
        <v>162</v>
      </c>
      <c r="F59" s="48">
        <v>2</v>
      </c>
      <c r="G59"/>
      <c r="H59" s="65"/>
      <c r="I59" s="65"/>
      <c r="J59" s="65"/>
    </row>
    <row r="60" spans="1:10" s="64" customFormat="1" ht="12" customHeight="1" x14ac:dyDescent="0.2">
      <c r="A60" s="47" t="s">
        <v>95</v>
      </c>
      <c r="B60" s="49" t="s">
        <v>96</v>
      </c>
      <c r="C60" s="48" t="s">
        <v>97</v>
      </c>
      <c r="D60" s="48" t="s">
        <v>12</v>
      </c>
      <c r="E60" s="48"/>
      <c r="F60" s="48">
        <v>1</v>
      </c>
      <c r="G60"/>
      <c r="H60" s="65"/>
      <c r="I60" s="65"/>
      <c r="J60" s="65"/>
    </row>
    <row r="61" spans="1:10" s="69" customFormat="1" x14ac:dyDescent="0.2">
      <c r="A61" s="47" t="s">
        <v>98</v>
      </c>
      <c r="B61" s="49" t="s">
        <v>99</v>
      </c>
      <c r="C61" s="48" t="s">
        <v>18</v>
      </c>
      <c r="D61" s="48" t="s">
        <v>12</v>
      </c>
      <c r="E61" s="48" t="s">
        <v>162</v>
      </c>
      <c r="F61" s="48">
        <v>2</v>
      </c>
      <c r="G61"/>
      <c r="H61" s="65"/>
      <c r="I61" s="65"/>
      <c r="J61" s="65"/>
    </row>
    <row r="62" spans="1:10" s="64" customFormat="1" x14ac:dyDescent="0.2">
      <c r="A62" s="47" t="s">
        <v>100</v>
      </c>
      <c r="B62" s="49" t="s">
        <v>101</v>
      </c>
      <c r="C62" s="48" t="s">
        <v>18</v>
      </c>
      <c r="D62" s="48" t="s">
        <v>12</v>
      </c>
      <c r="E62" s="48" t="s">
        <v>162</v>
      </c>
      <c r="F62" s="48">
        <v>2</v>
      </c>
      <c r="G62"/>
      <c r="H62" s="65"/>
      <c r="I62" s="65"/>
      <c r="J62" s="65"/>
    </row>
    <row r="63" spans="1:10" s="64" customFormat="1" x14ac:dyDescent="0.2">
      <c r="A63" s="47" t="s">
        <v>102</v>
      </c>
      <c r="B63" s="49" t="s">
        <v>103</v>
      </c>
      <c r="C63" s="48" t="s">
        <v>49</v>
      </c>
      <c r="D63" s="48" t="s">
        <v>12</v>
      </c>
      <c r="E63" s="48"/>
      <c r="F63" s="48">
        <v>1</v>
      </c>
      <c r="G63"/>
      <c r="H63" s="65"/>
      <c r="I63" s="65"/>
      <c r="J63" s="65"/>
    </row>
    <row r="64" spans="1:10" s="229" customFormat="1" x14ac:dyDescent="0.2">
      <c r="A64" s="231" t="s">
        <v>104</v>
      </c>
      <c r="B64" s="185" t="s">
        <v>105</v>
      </c>
      <c r="C64" s="232" t="s">
        <v>49</v>
      </c>
      <c r="D64" s="232" t="s">
        <v>12</v>
      </c>
      <c r="E64" s="232"/>
      <c r="F64" s="232">
        <v>1</v>
      </c>
      <c r="G64" s="230"/>
    </row>
    <row r="65" spans="1:3" s="61" customFormat="1" x14ac:dyDescent="0.2">
      <c r="A65" s="62"/>
      <c r="B65" s="62"/>
      <c r="C65" s="62"/>
    </row>
    <row r="66" spans="1:3" s="70" customFormat="1" x14ac:dyDescent="0.2">
      <c r="A66" s="62"/>
      <c r="B66" s="62"/>
      <c r="C66" s="62"/>
    </row>
    <row r="67" spans="1:3" s="61" customFormat="1" x14ac:dyDescent="0.2">
      <c r="A67" s="62"/>
      <c r="B67" s="62"/>
      <c r="C67" s="62"/>
    </row>
    <row r="68" spans="1:3" s="70" customFormat="1" x14ac:dyDescent="0.2">
      <c r="A68" s="62"/>
      <c r="B68" s="62"/>
      <c r="C68" s="62"/>
    </row>
    <row r="69" spans="1:3" s="61" customFormat="1" x14ac:dyDescent="0.2">
      <c r="A69" s="62"/>
      <c r="B69" s="62"/>
      <c r="C69" s="62"/>
    </row>
    <row r="70" spans="1:3" s="70" customFormat="1" x14ac:dyDescent="0.2">
      <c r="A70" s="62"/>
      <c r="B70" s="62"/>
      <c r="C70" s="62"/>
    </row>
    <row r="71" spans="1:3" s="62" customFormat="1" x14ac:dyDescent="0.2"/>
    <row r="72" spans="1:3" s="62" customFormat="1" x14ac:dyDescent="0.2"/>
    <row r="73" spans="1:3" s="62" customFormat="1" x14ac:dyDescent="0.2"/>
    <row r="74" spans="1:3" s="62" customFormat="1" x14ac:dyDescent="0.2"/>
    <row r="75" spans="1:3" s="62" customFormat="1" x14ac:dyDescent="0.2"/>
    <row r="76" spans="1:3" s="62" customFormat="1" x14ac:dyDescent="0.2"/>
    <row r="77" spans="1:3" s="62" customFormat="1" x14ac:dyDescent="0.2"/>
    <row r="78" spans="1:3" s="62" customFormat="1" x14ac:dyDescent="0.2"/>
    <row r="79" spans="1:3" s="62" customFormat="1" x14ac:dyDescent="0.2"/>
    <row r="80" spans="1:3" s="62" customFormat="1" x14ac:dyDescent="0.2"/>
    <row r="81" s="62" customFormat="1" x14ac:dyDescent="0.2"/>
    <row r="82" s="62" customFormat="1" x14ac:dyDescent="0.2"/>
    <row r="83" s="62" customFormat="1" x14ac:dyDescent="0.2"/>
    <row r="84" s="62" customFormat="1" x14ac:dyDescent="0.2"/>
    <row r="85" s="62" customFormat="1" x14ac:dyDescent="0.2"/>
    <row r="86" s="62" customFormat="1" x14ac:dyDescent="0.2"/>
    <row r="87" s="62" customFormat="1" x14ac:dyDescent="0.2"/>
    <row r="88" s="62" customFormat="1" x14ac:dyDescent="0.2"/>
    <row r="89" s="62" customFormat="1" x14ac:dyDescent="0.2"/>
    <row r="90" s="62" customFormat="1" x14ac:dyDescent="0.2"/>
    <row r="91" s="62" customFormat="1" x14ac:dyDescent="0.2"/>
    <row r="92" s="62" customFormat="1" x14ac:dyDescent="0.2"/>
    <row r="93" s="62" customFormat="1" x14ac:dyDescent="0.2"/>
    <row r="94" s="62" customFormat="1" x14ac:dyDescent="0.2"/>
    <row r="95" s="62" customFormat="1" x14ac:dyDescent="0.2"/>
    <row r="96" s="62" customFormat="1" x14ac:dyDescent="0.2"/>
    <row r="97" spans="1:10" s="62" customFormat="1" x14ac:dyDescent="0.2"/>
    <row r="98" spans="1:10" s="62" customFormat="1" x14ac:dyDescent="0.2"/>
    <row r="99" spans="1:10" s="62" customFormat="1" x14ac:dyDescent="0.2"/>
    <row r="100" spans="1:10" s="62" customFormat="1" x14ac:dyDescent="0.2"/>
    <row r="101" spans="1:10" s="62" customFormat="1" x14ac:dyDescent="0.2"/>
    <row r="102" spans="1:10" s="62" customFormat="1" x14ac:dyDescent="0.2"/>
    <row r="103" spans="1:10" s="62" customFormat="1" x14ac:dyDescent="0.2"/>
    <row r="104" spans="1:10" s="62" customFormat="1" x14ac:dyDescent="0.2"/>
    <row r="105" spans="1:10" s="62" customFormat="1" x14ac:dyDescent="0.2"/>
    <row r="106" spans="1:10" s="62" customFormat="1" x14ac:dyDescent="0.2"/>
    <row r="107" spans="1:10" s="62" customFormat="1" x14ac:dyDescent="0.2"/>
    <row r="108" spans="1:10" s="62" customFormat="1" x14ac:dyDescent="0.2"/>
    <row r="109" spans="1:10" s="71" customFormat="1" x14ac:dyDescent="0.2">
      <c r="A109" s="67"/>
      <c r="B109" s="67"/>
      <c r="C109" s="67"/>
    </row>
    <row r="110" spans="1:10" s="71" customFormat="1" x14ac:dyDescent="0.2">
      <c r="F110" s="72"/>
      <c r="G110" s="67"/>
      <c r="H110" s="67"/>
      <c r="I110" s="67"/>
      <c r="J110" s="67"/>
    </row>
    <row r="111" spans="1:10" s="71" customFormat="1" x14ac:dyDescent="0.2">
      <c r="F111" s="72"/>
      <c r="G111" s="67"/>
      <c r="H111" s="67"/>
      <c r="I111" s="67"/>
      <c r="J111" s="67"/>
    </row>
  </sheetData>
  <mergeCells count="1">
    <mergeCell ref="A18:F18"/>
  </mergeCells>
  <phoneticPr fontId="2" type="noConversion"/>
  <printOptions horizontalCentered="1"/>
  <pageMargins left="0" right="0" top="0.5" bottom="0" header="0" footer="0"/>
  <pageSetup scale="92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H46"/>
  <sheetViews>
    <sheetView zoomScale="80" zoomScaleNormal="8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A37" sqref="A37"/>
    </sheetView>
  </sheetViews>
  <sheetFormatPr defaultRowHeight="12.75" x14ac:dyDescent="0.2"/>
  <cols>
    <col min="1" max="1" width="35.140625" style="1" customWidth="1"/>
    <col min="2" max="2" width="22.5703125" style="1" customWidth="1"/>
    <col min="3" max="3" width="8.140625" style="1" customWidth="1"/>
    <col min="4" max="4" width="6.5703125" style="1" customWidth="1"/>
    <col min="5" max="5" width="8.5703125" style="2" customWidth="1"/>
    <col min="6" max="6" width="13.7109375" style="2" customWidth="1"/>
    <col min="7" max="7" width="9.85546875" style="2" customWidth="1"/>
    <col min="8" max="8" width="5" style="2" customWidth="1"/>
    <col min="9" max="13" width="5.28515625" style="4" customWidth="1"/>
    <col min="14" max="59" width="5.28515625" style="2" customWidth="1"/>
    <col min="60" max="16384" width="9.140625" style="1"/>
  </cols>
  <sheetData>
    <row r="1" spans="1:60" s="266" customFormat="1" ht="20.25" x14ac:dyDescent="0.3">
      <c r="A1" s="261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3"/>
      <c r="AD1" s="264" t="s">
        <v>0</v>
      </c>
      <c r="AE1" s="265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</row>
    <row r="2" spans="1:60" s="271" customFormat="1" ht="20.25" x14ac:dyDescent="0.3">
      <c r="A2" s="267" t="s">
        <v>111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8"/>
      <c r="AD2" s="269" t="s">
        <v>111</v>
      </c>
      <c r="AE2" s="270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</row>
    <row r="3" spans="1:60" s="271" customFormat="1" ht="20.25" x14ac:dyDescent="0.3">
      <c r="A3" s="272">
        <v>39264</v>
      </c>
      <c r="B3" s="267"/>
      <c r="C3" s="267"/>
      <c r="D3" s="272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73"/>
      <c r="AD3" s="274">
        <v>39264</v>
      </c>
      <c r="AE3" s="275"/>
      <c r="AF3" s="267"/>
      <c r="AG3" s="272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</row>
    <row r="4" spans="1:60" ht="13.5" customHeight="1" x14ac:dyDescent="0.2">
      <c r="C4" s="3"/>
      <c r="E4" s="1"/>
      <c r="F4" s="1"/>
      <c r="G4" s="295" t="s">
        <v>189</v>
      </c>
      <c r="H4" s="1"/>
      <c r="L4" s="2"/>
      <c r="M4" s="2"/>
      <c r="AD4" s="74"/>
    </row>
    <row r="5" spans="1:60" s="25" customFormat="1" x14ac:dyDescent="0.2">
      <c r="A5" s="29"/>
      <c r="B5" s="29"/>
      <c r="C5" s="35"/>
      <c r="D5" s="31"/>
      <c r="E5" s="35" t="s">
        <v>1</v>
      </c>
      <c r="F5" s="35" t="s">
        <v>2</v>
      </c>
      <c r="G5" s="296" t="s">
        <v>190</v>
      </c>
      <c r="H5" s="35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</row>
    <row r="6" spans="1:60" s="278" customFormat="1" x14ac:dyDescent="0.2">
      <c r="A6" s="276" t="s">
        <v>3</v>
      </c>
      <c r="B6" s="276" t="s">
        <v>4</v>
      </c>
      <c r="C6" s="276" t="s">
        <v>5</v>
      </c>
      <c r="D6" s="277" t="s">
        <v>6</v>
      </c>
      <c r="E6" s="276" t="s">
        <v>7</v>
      </c>
      <c r="F6" s="276" t="s">
        <v>8</v>
      </c>
      <c r="G6" s="295" t="s">
        <v>191</v>
      </c>
      <c r="H6" s="276">
        <v>16</v>
      </c>
      <c r="I6" s="276">
        <v>21</v>
      </c>
      <c r="J6" s="276">
        <v>32</v>
      </c>
      <c r="K6" s="276">
        <v>33</v>
      </c>
      <c r="L6" s="276">
        <v>34</v>
      </c>
      <c r="M6" s="276">
        <v>35</v>
      </c>
      <c r="N6" s="276">
        <v>40</v>
      </c>
      <c r="O6" s="276">
        <v>41</v>
      </c>
      <c r="P6" s="276">
        <v>42</v>
      </c>
      <c r="Q6" s="276">
        <v>43</v>
      </c>
      <c r="R6" s="276">
        <v>44</v>
      </c>
      <c r="S6" s="276">
        <v>45</v>
      </c>
      <c r="T6" s="276">
        <v>46</v>
      </c>
      <c r="U6" s="276">
        <v>47</v>
      </c>
      <c r="V6" s="276">
        <v>48</v>
      </c>
      <c r="W6" s="276">
        <v>49</v>
      </c>
      <c r="X6" s="276">
        <v>50</v>
      </c>
      <c r="Y6" s="276">
        <v>51</v>
      </c>
      <c r="Z6" s="276">
        <v>53</v>
      </c>
      <c r="AA6" s="276">
        <v>54</v>
      </c>
      <c r="AB6" s="276">
        <v>55</v>
      </c>
      <c r="AC6" s="276">
        <v>56</v>
      </c>
      <c r="AD6" s="276">
        <v>57</v>
      </c>
      <c r="AE6" s="276">
        <v>58</v>
      </c>
      <c r="AF6" s="276">
        <v>59</v>
      </c>
      <c r="AG6" s="276">
        <v>60</v>
      </c>
      <c r="AH6" s="276">
        <v>61</v>
      </c>
      <c r="AI6" s="276">
        <v>62</v>
      </c>
      <c r="AJ6" s="276">
        <v>71</v>
      </c>
      <c r="AK6" s="276">
        <v>72</v>
      </c>
      <c r="AL6" s="276">
        <v>73</v>
      </c>
      <c r="AM6" s="276">
        <v>74</v>
      </c>
      <c r="AN6" s="276">
        <v>75</v>
      </c>
      <c r="AO6" s="276">
        <v>78</v>
      </c>
      <c r="AP6" s="276">
        <v>79</v>
      </c>
      <c r="AQ6" s="276">
        <v>80</v>
      </c>
      <c r="AR6" s="276">
        <v>81</v>
      </c>
      <c r="AS6" s="276">
        <v>82</v>
      </c>
      <c r="AT6" s="276">
        <v>83</v>
      </c>
      <c r="AU6" s="276">
        <v>84</v>
      </c>
      <c r="AV6" s="276">
        <v>85</v>
      </c>
      <c r="AW6" s="276">
        <v>86</v>
      </c>
      <c r="AX6" s="276">
        <v>87</v>
      </c>
      <c r="AY6" s="276">
        <v>89</v>
      </c>
      <c r="AZ6" s="276">
        <v>90</v>
      </c>
      <c r="BA6" s="276">
        <v>91</v>
      </c>
      <c r="BB6" s="276">
        <v>92</v>
      </c>
      <c r="BC6" s="276">
        <v>93</v>
      </c>
      <c r="BD6" s="276">
        <v>96</v>
      </c>
      <c r="BE6" s="276">
        <v>97</v>
      </c>
      <c r="BF6" s="276">
        <v>98</v>
      </c>
      <c r="BG6" s="276">
        <v>99</v>
      </c>
    </row>
    <row r="7" spans="1:60" s="25" customFormat="1" x14ac:dyDescent="0.2">
      <c r="A7" s="30"/>
      <c r="B7" s="30"/>
      <c r="C7" s="35"/>
      <c r="D7" s="30"/>
      <c r="E7" s="35" t="s">
        <v>9</v>
      </c>
      <c r="F7" s="35"/>
      <c r="G7" s="35"/>
      <c r="H7" s="35"/>
      <c r="I7" s="35"/>
      <c r="J7" s="35"/>
      <c r="K7" s="35"/>
      <c r="L7" s="37"/>
      <c r="M7" s="37"/>
      <c r="N7" s="37"/>
      <c r="O7" s="37"/>
      <c r="P7" s="37"/>
      <c r="Q7" s="37"/>
      <c r="R7" s="37"/>
      <c r="S7" s="37"/>
      <c r="T7" s="37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180"/>
      <c r="AZ7" s="180"/>
      <c r="BA7" s="180"/>
      <c r="BB7" s="180"/>
      <c r="BC7" s="180"/>
      <c r="BD7" s="180"/>
      <c r="BE7" s="180"/>
      <c r="BF7" s="180"/>
      <c r="BG7" s="180"/>
    </row>
    <row r="8" spans="1:60" x14ac:dyDescent="0.2">
      <c r="A8" s="38"/>
      <c r="B8" s="38"/>
      <c r="C8" s="38"/>
      <c r="D8" s="38"/>
      <c r="E8" s="38"/>
      <c r="F8" s="38"/>
      <c r="G8" s="38"/>
      <c r="H8" s="38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181"/>
      <c r="AZ8" s="181"/>
      <c r="BA8" s="181"/>
      <c r="BB8" s="181"/>
      <c r="BC8" s="181"/>
      <c r="BD8" s="181"/>
      <c r="BE8" s="181"/>
      <c r="BF8" s="181"/>
      <c r="BG8" s="181"/>
    </row>
    <row r="9" spans="1:60" s="25" customFormat="1" x14ac:dyDescent="0.2">
      <c r="A9" s="30" t="s">
        <v>116</v>
      </c>
      <c r="B9" s="31"/>
      <c r="C9" s="35"/>
      <c r="D9" s="35"/>
      <c r="E9" s="35"/>
      <c r="F9" s="35"/>
      <c r="G9" s="35"/>
      <c r="H9" s="35"/>
      <c r="I9" s="35"/>
      <c r="J9" s="35"/>
      <c r="K9" s="35"/>
      <c r="L9" s="37"/>
      <c r="M9" s="37"/>
      <c r="N9" s="37"/>
      <c r="O9" s="37"/>
      <c r="P9" s="37"/>
      <c r="Q9" s="37"/>
      <c r="R9" s="37"/>
      <c r="S9" s="37"/>
      <c r="T9" s="37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180"/>
      <c r="AZ9" s="180"/>
      <c r="BA9" s="180"/>
      <c r="BB9" s="180"/>
      <c r="BC9" s="180"/>
      <c r="BD9" s="180"/>
      <c r="BE9" s="180"/>
      <c r="BF9" s="180"/>
      <c r="BG9" s="180"/>
    </row>
    <row r="10" spans="1:60" s="25" customFormat="1" x14ac:dyDescent="0.2">
      <c r="A10" s="31"/>
      <c r="B10" s="31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180"/>
      <c r="AZ10" s="180"/>
      <c r="BA10" s="180"/>
      <c r="BB10" s="180"/>
      <c r="BC10" s="180"/>
      <c r="BD10" s="180"/>
      <c r="BE10" s="180"/>
      <c r="BF10" s="180"/>
      <c r="BG10" s="180"/>
    </row>
    <row r="11" spans="1:60" s="278" customFormat="1" x14ac:dyDescent="0.2">
      <c r="A11" s="277" t="s">
        <v>48</v>
      </c>
      <c r="B11" s="277"/>
      <c r="C11" s="276"/>
      <c r="D11" s="276"/>
      <c r="E11" s="276"/>
      <c r="F11" s="276"/>
      <c r="G11" s="276"/>
      <c r="H11" s="27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279"/>
      <c r="AZ11" s="279"/>
      <c r="BA11" s="279"/>
      <c r="BB11" s="279"/>
      <c r="BC11" s="279"/>
      <c r="BD11" s="279"/>
      <c r="BE11" s="279"/>
      <c r="BF11" s="279"/>
      <c r="BG11" s="279"/>
    </row>
    <row r="12" spans="1:60" s="25" customFormat="1" x14ac:dyDescent="0.2">
      <c r="A12" s="31" t="s">
        <v>122</v>
      </c>
      <c r="B12" s="50" t="s">
        <v>55</v>
      </c>
      <c r="C12" s="37" t="s">
        <v>52</v>
      </c>
      <c r="D12" s="37" t="s">
        <v>12</v>
      </c>
      <c r="E12" s="37"/>
      <c r="F12" s="37">
        <v>3</v>
      </c>
      <c r="G12" s="282">
        <f>SUM(H12:BG12)/53</f>
        <v>2.9245283018867925</v>
      </c>
      <c r="H12" s="37"/>
      <c r="I12" s="37">
        <v>15</v>
      </c>
      <c r="J12" s="37"/>
      <c r="K12" s="37"/>
      <c r="L12" s="37"/>
      <c r="M12" s="37"/>
      <c r="N12" s="37"/>
      <c r="O12" s="37"/>
      <c r="P12" s="37">
        <v>5</v>
      </c>
      <c r="Q12" s="37"/>
      <c r="R12" s="37"/>
      <c r="S12" s="37"/>
      <c r="T12" s="37"/>
      <c r="U12" s="180"/>
      <c r="V12" s="180"/>
      <c r="W12" s="180"/>
      <c r="X12" s="180"/>
      <c r="Y12" s="180"/>
      <c r="Z12" s="180">
        <v>15</v>
      </c>
      <c r="AA12" s="180"/>
      <c r="AB12" s="180">
        <v>10</v>
      </c>
      <c r="AC12" s="180"/>
      <c r="AD12" s="180"/>
      <c r="AE12" s="180"/>
      <c r="AF12" s="180"/>
      <c r="AG12" s="180"/>
      <c r="AH12" s="180"/>
      <c r="AI12" s="180"/>
      <c r="AJ12" s="37"/>
      <c r="AK12" s="37"/>
      <c r="AL12" s="37"/>
      <c r="AM12" s="37"/>
      <c r="AN12" s="37">
        <v>5</v>
      </c>
      <c r="AO12" s="37"/>
      <c r="AP12" s="37">
        <v>5</v>
      </c>
      <c r="AQ12" s="37">
        <v>10</v>
      </c>
      <c r="AR12" s="37">
        <v>15</v>
      </c>
      <c r="AS12" s="37">
        <v>20</v>
      </c>
      <c r="AT12" s="37"/>
      <c r="AU12" s="37">
        <v>25</v>
      </c>
      <c r="AV12" s="37">
        <v>20</v>
      </c>
      <c r="AW12" s="37"/>
      <c r="AX12" s="37">
        <v>10</v>
      </c>
      <c r="AY12" s="180"/>
      <c r="AZ12" s="180"/>
      <c r="BA12" s="180"/>
      <c r="BB12" s="180"/>
      <c r="BC12" s="180"/>
      <c r="BD12" s="180"/>
      <c r="BE12" s="180"/>
      <c r="BF12" s="180"/>
      <c r="BG12" s="180"/>
    </row>
    <row r="13" spans="1:60" x14ac:dyDescent="0.2">
      <c r="A13" s="38" t="s">
        <v>74</v>
      </c>
      <c r="B13" s="53" t="s">
        <v>75</v>
      </c>
      <c r="C13" s="39" t="s">
        <v>18</v>
      </c>
      <c r="D13" s="39" t="s">
        <v>12</v>
      </c>
      <c r="E13" s="39" t="s">
        <v>27</v>
      </c>
      <c r="F13" s="39">
        <v>2</v>
      </c>
      <c r="G13" s="298">
        <f>SUM(H13:BG13)/53</f>
        <v>3.9056603773584904</v>
      </c>
      <c r="H13" s="39"/>
      <c r="I13" s="39">
        <v>20</v>
      </c>
      <c r="J13" s="39"/>
      <c r="K13" s="39"/>
      <c r="L13" s="39">
        <v>15</v>
      </c>
      <c r="M13" s="39"/>
      <c r="N13" s="39"/>
      <c r="O13" s="39"/>
      <c r="P13" s="39">
        <v>20</v>
      </c>
      <c r="Q13" s="39">
        <v>22</v>
      </c>
      <c r="R13" s="39"/>
      <c r="S13" s="39"/>
      <c r="T13" s="39"/>
      <c r="U13" s="181"/>
      <c r="V13" s="181"/>
      <c r="W13" s="181"/>
      <c r="X13" s="181"/>
      <c r="Y13" s="181"/>
      <c r="Z13" s="181"/>
      <c r="AA13" s="181"/>
      <c r="AB13" s="181"/>
      <c r="AC13" s="181">
        <v>10</v>
      </c>
      <c r="AD13" s="181"/>
      <c r="AE13" s="181"/>
      <c r="AF13" s="181"/>
      <c r="AG13" s="181">
        <v>10</v>
      </c>
      <c r="AH13" s="181"/>
      <c r="AI13" s="181"/>
      <c r="AJ13" s="39"/>
      <c r="AK13" s="39"/>
      <c r="AL13" s="39"/>
      <c r="AM13" s="39"/>
      <c r="AN13" s="39"/>
      <c r="AO13" s="39"/>
      <c r="AP13" s="39"/>
      <c r="AQ13" s="39">
        <v>40</v>
      </c>
      <c r="AR13" s="39"/>
      <c r="AS13" s="39">
        <v>40</v>
      </c>
      <c r="AT13" s="39"/>
      <c r="AU13" s="39">
        <v>25</v>
      </c>
      <c r="AV13" s="39"/>
      <c r="AW13" s="39"/>
      <c r="AX13" s="39">
        <v>5</v>
      </c>
      <c r="AY13" s="181"/>
      <c r="AZ13" s="181"/>
      <c r="BA13" s="181"/>
      <c r="BB13" s="181"/>
      <c r="BC13" s="181"/>
      <c r="BD13" s="181"/>
      <c r="BE13" s="181"/>
      <c r="BF13" s="181"/>
      <c r="BG13" s="181"/>
    </row>
    <row r="14" spans="1:60" s="25" customFormat="1" x14ac:dyDescent="0.2">
      <c r="A14" s="31" t="s">
        <v>76</v>
      </c>
      <c r="B14" s="50" t="s">
        <v>77</v>
      </c>
      <c r="C14" s="37" t="s">
        <v>49</v>
      </c>
      <c r="D14" s="37" t="s">
        <v>12</v>
      </c>
      <c r="E14" s="37"/>
      <c r="F14" s="37">
        <v>1</v>
      </c>
      <c r="G14" s="282">
        <f>SUM(H14:BG14)/53</f>
        <v>0.18867924528301888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37"/>
      <c r="AK14" s="37"/>
      <c r="AL14" s="37"/>
      <c r="AM14" s="37"/>
      <c r="AN14" s="37"/>
      <c r="AO14" s="37"/>
      <c r="AP14" s="37"/>
      <c r="AQ14" s="37">
        <v>10</v>
      </c>
      <c r="AR14" s="37"/>
      <c r="AS14" s="37"/>
      <c r="AT14" s="37"/>
      <c r="AU14" s="37"/>
      <c r="AV14" s="37"/>
      <c r="AW14" s="37"/>
      <c r="AX14" s="37"/>
      <c r="AY14" s="180"/>
      <c r="AZ14" s="180"/>
      <c r="BA14" s="180"/>
      <c r="BB14" s="180"/>
      <c r="BC14" s="180"/>
      <c r="BD14" s="180"/>
      <c r="BE14" s="180"/>
      <c r="BF14" s="180"/>
      <c r="BG14" s="180"/>
    </row>
    <row r="15" spans="1:60" x14ac:dyDescent="0.2">
      <c r="A15" s="38" t="s">
        <v>81</v>
      </c>
      <c r="B15" s="53" t="s">
        <v>82</v>
      </c>
      <c r="C15" s="39" t="s">
        <v>49</v>
      </c>
      <c r="D15" s="39" t="s">
        <v>12</v>
      </c>
      <c r="E15" s="39"/>
      <c r="F15" s="39">
        <v>1</v>
      </c>
      <c r="G15" s="298">
        <f>SUM(H15:BG15)/53</f>
        <v>1.8867924528301886E-2</v>
      </c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181"/>
      <c r="V15" s="181"/>
      <c r="W15" s="181"/>
      <c r="X15" s="181"/>
      <c r="Y15" s="181"/>
      <c r="Z15" s="181">
        <v>1</v>
      </c>
      <c r="AA15" s="181"/>
      <c r="AB15" s="181"/>
      <c r="AC15" s="181"/>
      <c r="AD15" s="181"/>
      <c r="AE15" s="181"/>
      <c r="AF15" s="181"/>
      <c r="AG15" s="181"/>
      <c r="AH15" s="181"/>
      <c r="AI15" s="181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181"/>
      <c r="AZ15" s="181"/>
      <c r="BA15" s="181"/>
      <c r="BB15" s="181"/>
      <c r="BC15" s="181"/>
      <c r="BD15" s="181"/>
      <c r="BE15" s="181"/>
      <c r="BF15" s="181"/>
      <c r="BG15" s="181"/>
    </row>
    <row r="16" spans="1:60" x14ac:dyDescent="0.2">
      <c r="A16" s="54"/>
      <c r="B16" s="54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181"/>
      <c r="AZ16" s="181"/>
      <c r="BA16" s="181"/>
      <c r="BB16" s="181"/>
      <c r="BC16" s="181"/>
      <c r="BD16" s="181"/>
      <c r="BE16" s="181"/>
      <c r="BF16" s="181"/>
      <c r="BG16" s="181"/>
    </row>
    <row r="17" spans="1:59" s="25" customFormat="1" x14ac:dyDescent="0.2">
      <c r="A17" s="30" t="s">
        <v>83</v>
      </c>
      <c r="B17" s="30"/>
      <c r="C17" s="35"/>
      <c r="D17" s="35"/>
      <c r="E17" s="35"/>
      <c r="F17" s="35"/>
      <c r="G17" s="35"/>
      <c r="H17" s="35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180"/>
      <c r="AZ17" s="180"/>
      <c r="BA17" s="180"/>
      <c r="BB17" s="180"/>
      <c r="BC17" s="180"/>
      <c r="BD17" s="180"/>
      <c r="BE17" s="180"/>
      <c r="BF17" s="180"/>
      <c r="BG17" s="180"/>
    </row>
    <row r="18" spans="1:59" x14ac:dyDescent="0.2">
      <c r="A18" s="38" t="s">
        <v>126</v>
      </c>
      <c r="B18" s="53" t="s">
        <v>84</v>
      </c>
      <c r="C18" s="39" t="s">
        <v>14</v>
      </c>
      <c r="D18" s="39" t="s">
        <v>15</v>
      </c>
      <c r="E18" s="39"/>
      <c r="F18" s="39">
        <v>4</v>
      </c>
      <c r="G18" s="298">
        <f t="shared" ref="G18:G24" si="0">SUM(H18:BG18)/53</f>
        <v>5.1509433962264151</v>
      </c>
      <c r="H18" s="39"/>
      <c r="I18" s="39">
        <v>10</v>
      </c>
      <c r="J18" s="39">
        <v>5</v>
      </c>
      <c r="K18" s="39">
        <v>1</v>
      </c>
      <c r="L18" s="39">
        <v>10</v>
      </c>
      <c r="M18" s="39"/>
      <c r="N18" s="39"/>
      <c r="O18" s="39"/>
      <c r="P18" s="39">
        <v>5</v>
      </c>
      <c r="Q18" s="39">
        <v>3</v>
      </c>
      <c r="R18" s="39"/>
      <c r="S18" s="39"/>
      <c r="T18" s="39">
        <v>1</v>
      </c>
      <c r="U18" s="181">
        <v>5</v>
      </c>
      <c r="V18" s="181">
        <v>5</v>
      </c>
      <c r="W18" s="181">
        <v>5</v>
      </c>
      <c r="X18" s="181">
        <v>3</v>
      </c>
      <c r="Y18" s="181">
        <v>5</v>
      </c>
      <c r="Z18" s="181"/>
      <c r="AA18" s="181">
        <v>5</v>
      </c>
      <c r="AB18" s="181">
        <v>5</v>
      </c>
      <c r="AC18" s="181">
        <v>5</v>
      </c>
      <c r="AD18" s="181">
        <v>5</v>
      </c>
      <c r="AE18" s="181">
        <v>5</v>
      </c>
      <c r="AF18" s="181">
        <v>5</v>
      </c>
      <c r="AG18" s="181">
        <v>5</v>
      </c>
      <c r="AH18" s="181">
        <v>5</v>
      </c>
      <c r="AI18" s="181">
        <v>10</v>
      </c>
      <c r="AJ18" s="39">
        <v>5</v>
      </c>
      <c r="AK18" s="39">
        <v>5</v>
      </c>
      <c r="AL18" s="39">
        <v>10</v>
      </c>
      <c r="AM18" s="39">
        <v>15</v>
      </c>
      <c r="AN18" s="39">
        <v>10</v>
      </c>
      <c r="AO18" s="39"/>
      <c r="AP18" s="39">
        <v>5</v>
      </c>
      <c r="AQ18" s="39"/>
      <c r="AR18" s="39">
        <v>20</v>
      </c>
      <c r="AS18" s="39"/>
      <c r="AT18" s="39"/>
      <c r="AU18" s="39"/>
      <c r="AV18" s="39">
        <v>5</v>
      </c>
      <c r="AW18" s="39"/>
      <c r="AX18" s="39">
        <v>10</v>
      </c>
      <c r="AY18" s="181">
        <v>5</v>
      </c>
      <c r="AZ18" s="181">
        <v>10</v>
      </c>
      <c r="BA18" s="181">
        <v>5</v>
      </c>
      <c r="BB18" s="181">
        <v>5</v>
      </c>
      <c r="BC18" s="181">
        <v>25</v>
      </c>
      <c r="BD18" s="181">
        <v>5</v>
      </c>
      <c r="BE18" s="181">
        <v>10</v>
      </c>
      <c r="BF18" s="181">
        <v>10</v>
      </c>
      <c r="BG18" s="181">
        <v>5</v>
      </c>
    </row>
    <row r="19" spans="1:59" s="25" customFormat="1" x14ac:dyDescent="0.2">
      <c r="A19" s="31" t="s">
        <v>87</v>
      </c>
      <c r="B19" s="50" t="s">
        <v>88</v>
      </c>
      <c r="C19" s="37" t="s">
        <v>34</v>
      </c>
      <c r="D19" s="37" t="s">
        <v>12</v>
      </c>
      <c r="E19" s="37"/>
      <c r="F19" s="37">
        <v>2</v>
      </c>
      <c r="G19" s="282">
        <f t="shared" si="0"/>
        <v>6.132075471698113</v>
      </c>
      <c r="H19" s="37"/>
      <c r="I19" s="37">
        <v>5</v>
      </c>
      <c r="J19" s="37">
        <v>5</v>
      </c>
      <c r="K19" s="37">
        <v>10</v>
      </c>
      <c r="L19" s="37">
        <v>5</v>
      </c>
      <c r="M19" s="37"/>
      <c r="N19" s="37"/>
      <c r="O19" s="37"/>
      <c r="P19" s="37">
        <v>5</v>
      </c>
      <c r="Q19" s="37">
        <v>5</v>
      </c>
      <c r="R19" s="37"/>
      <c r="S19" s="37"/>
      <c r="T19" s="37">
        <v>5</v>
      </c>
      <c r="U19" s="180">
        <v>20</v>
      </c>
      <c r="V19" s="180">
        <v>5</v>
      </c>
      <c r="W19" s="180">
        <v>20</v>
      </c>
      <c r="X19" s="180">
        <v>5</v>
      </c>
      <c r="Y19" s="180">
        <v>10</v>
      </c>
      <c r="Z19" s="180"/>
      <c r="AA19" s="180">
        <v>10</v>
      </c>
      <c r="AB19" s="180">
        <v>5</v>
      </c>
      <c r="AC19" s="180">
        <v>10</v>
      </c>
      <c r="AD19" s="180">
        <v>5</v>
      </c>
      <c r="AE19" s="180">
        <v>10</v>
      </c>
      <c r="AF19" s="180">
        <v>10</v>
      </c>
      <c r="AG19" s="180">
        <v>5</v>
      </c>
      <c r="AH19" s="180">
        <v>10</v>
      </c>
      <c r="AI19" s="180">
        <v>5</v>
      </c>
      <c r="AJ19" s="37">
        <v>10</v>
      </c>
      <c r="AK19" s="37">
        <v>5</v>
      </c>
      <c r="AL19" s="37">
        <v>10</v>
      </c>
      <c r="AM19" s="37"/>
      <c r="AN19" s="37"/>
      <c r="AO19" s="37"/>
      <c r="AP19" s="37"/>
      <c r="AQ19" s="37"/>
      <c r="AR19" s="37"/>
      <c r="AS19" s="37"/>
      <c r="AT19" s="37"/>
      <c r="AU19" s="37"/>
      <c r="AV19" s="37">
        <v>5</v>
      </c>
      <c r="AW19" s="37"/>
      <c r="AX19" s="37">
        <v>20</v>
      </c>
      <c r="AY19" s="180">
        <v>5</v>
      </c>
      <c r="AZ19" s="180">
        <v>10</v>
      </c>
      <c r="BA19" s="180">
        <v>10</v>
      </c>
      <c r="BB19" s="180">
        <v>25</v>
      </c>
      <c r="BC19" s="180">
        <v>10</v>
      </c>
      <c r="BD19" s="180">
        <v>15</v>
      </c>
      <c r="BE19" s="180">
        <v>10</v>
      </c>
      <c r="BF19" s="180"/>
      <c r="BG19" s="180">
        <v>20</v>
      </c>
    </row>
    <row r="20" spans="1:59" x14ac:dyDescent="0.2">
      <c r="A20" s="38" t="s">
        <v>93</v>
      </c>
      <c r="B20" s="53" t="s">
        <v>94</v>
      </c>
      <c r="C20" s="39" t="s">
        <v>34</v>
      </c>
      <c r="D20" s="39" t="s">
        <v>12</v>
      </c>
      <c r="E20" s="39" t="s">
        <v>27</v>
      </c>
      <c r="F20" s="39">
        <v>2</v>
      </c>
      <c r="G20" s="298">
        <f t="shared" si="0"/>
        <v>6.2264150943396226</v>
      </c>
      <c r="H20" s="39"/>
      <c r="I20" s="39"/>
      <c r="J20" s="39">
        <v>10</v>
      </c>
      <c r="K20" s="39">
        <v>20</v>
      </c>
      <c r="L20" s="39">
        <v>10</v>
      </c>
      <c r="M20" s="39"/>
      <c r="N20" s="39"/>
      <c r="O20" s="39"/>
      <c r="P20" s="39">
        <v>5</v>
      </c>
      <c r="Q20" s="39">
        <v>5</v>
      </c>
      <c r="R20" s="39"/>
      <c r="S20" s="39"/>
      <c r="T20" s="39">
        <v>10</v>
      </c>
      <c r="U20" s="181">
        <v>10</v>
      </c>
      <c r="V20" s="181">
        <v>10</v>
      </c>
      <c r="W20" s="181">
        <v>10</v>
      </c>
      <c r="X20" s="181">
        <v>10</v>
      </c>
      <c r="Y20" s="181">
        <v>5</v>
      </c>
      <c r="Z20" s="181"/>
      <c r="AA20" s="181">
        <v>20</v>
      </c>
      <c r="AB20" s="181">
        <v>5</v>
      </c>
      <c r="AC20" s="181">
        <v>10</v>
      </c>
      <c r="AD20" s="181">
        <v>20</v>
      </c>
      <c r="AE20" s="181">
        <v>15</v>
      </c>
      <c r="AF20" s="181">
        <v>15</v>
      </c>
      <c r="AG20" s="181">
        <v>10</v>
      </c>
      <c r="AH20" s="181">
        <v>10</v>
      </c>
      <c r="AI20" s="181">
        <v>10</v>
      </c>
      <c r="AJ20" s="39">
        <v>15</v>
      </c>
      <c r="AK20" s="39">
        <v>10</v>
      </c>
      <c r="AL20" s="39">
        <v>10</v>
      </c>
      <c r="AM20" s="39">
        <v>10</v>
      </c>
      <c r="AN20" s="39">
        <v>10</v>
      </c>
      <c r="AO20" s="39"/>
      <c r="AP20" s="39">
        <v>10</v>
      </c>
      <c r="AQ20" s="39"/>
      <c r="AR20" s="39"/>
      <c r="AS20" s="39"/>
      <c r="AT20" s="39"/>
      <c r="AU20" s="39"/>
      <c r="AV20" s="39">
        <v>10</v>
      </c>
      <c r="AW20" s="39"/>
      <c r="AX20" s="39"/>
      <c r="AY20" s="181"/>
      <c r="AZ20" s="181"/>
      <c r="BA20" s="181">
        <v>10</v>
      </c>
      <c r="BB20" s="181"/>
      <c r="BC20" s="181"/>
      <c r="BD20" s="181">
        <v>5</v>
      </c>
      <c r="BE20" s="181"/>
      <c r="BF20" s="181">
        <v>10</v>
      </c>
      <c r="BG20" s="181">
        <v>10</v>
      </c>
    </row>
    <row r="21" spans="1:59" s="25" customFormat="1" x14ac:dyDescent="0.2">
      <c r="A21" s="31" t="s">
        <v>95</v>
      </c>
      <c r="B21" s="50" t="s">
        <v>96</v>
      </c>
      <c r="C21" s="37" t="s">
        <v>97</v>
      </c>
      <c r="D21" s="37" t="s">
        <v>12</v>
      </c>
      <c r="E21" s="37"/>
      <c r="F21" s="37">
        <v>1</v>
      </c>
      <c r="G21" s="282">
        <f t="shared" si="0"/>
        <v>1.320754716981132</v>
      </c>
      <c r="H21" s="37"/>
      <c r="I21" s="37"/>
      <c r="J21" s="37"/>
      <c r="K21" s="37"/>
      <c r="L21" s="37">
        <v>10</v>
      </c>
      <c r="M21" s="37"/>
      <c r="N21" s="37"/>
      <c r="O21" s="37"/>
      <c r="P21" s="37">
        <v>5</v>
      </c>
      <c r="Q21" s="37"/>
      <c r="R21" s="37"/>
      <c r="S21" s="37"/>
      <c r="T21" s="37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37"/>
      <c r="AK21" s="37">
        <v>5</v>
      </c>
      <c r="AL21" s="37"/>
      <c r="AM21" s="37"/>
      <c r="AN21" s="37">
        <v>5</v>
      </c>
      <c r="AO21" s="37"/>
      <c r="AP21" s="37"/>
      <c r="AQ21" s="37">
        <v>10</v>
      </c>
      <c r="AR21" s="37"/>
      <c r="AS21" s="37">
        <v>15</v>
      </c>
      <c r="AT21" s="37"/>
      <c r="AU21" s="37">
        <v>10</v>
      </c>
      <c r="AV21" s="37"/>
      <c r="AW21" s="37"/>
      <c r="AX21" s="37">
        <v>10</v>
      </c>
      <c r="AY21" s="180"/>
      <c r="AZ21" s="180"/>
      <c r="BA21" s="180"/>
      <c r="BB21" s="180"/>
      <c r="BC21" s="180"/>
      <c r="BD21" s="180"/>
      <c r="BE21" s="180"/>
      <c r="BF21" s="180"/>
      <c r="BG21" s="180"/>
    </row>
    <row r="22" spans="1:59" x14ac:dyDescent="0.2">
      <c r="A22" s="38" t="s">
        <v>98</v>
      </c>
      <c r="B22" s="53" t="s">
        <v>99</v>
      </c>
      <c r="C22" s="39" t="s">
        <v>18</v>
      </c>
      <c r="D22" s="39" t="s">
        <v>12</v>
      </c>
      <c r="E22" s="39" t="s">
        <v>27</v>
      </c>
      <c r="F22" s="39">
        <v>2</v>
      </c>
      <c r="G22" s="298">
        <f t="shared" si="0"/>
        <v>4.6226415094339623</v>
      </c>
      <c r="H22" s="39"/>
      <c r="I22" s="39">
        <v>5</v>
      </c>
      <c r="J22" s="39">
        <v>5</v>
      </c>
      <c r="K22" s="39">
        <v>15</v>
      </c>
      <c r="L22" s="39">
        <v>10</v>
      </c>
      <c r="M22" s="39"/>
      <c r="N22" s="39"/>
      <c r="O22" s="39"/>
      <c r="P22" s="39">
        <v>5</v>
      </c>
      <c r="Q22" s="39">
        <v>5</v>
      </c>
      <c r="R22" s="39"/>
      <c r="S22" s="39"/>
      <c r="T22" s="39">
        <v>5</v>
      </c>
      <c r="U22" s="181">
        <v>5</v>
      </c>
      <c r="V22" s="181">
        <v>10</v>
      </c>
      <c r="W22" s="181">
        <v>5</v>
      </c>
      <c r="X22" s="181">
        <v>10</v>
      </c>
      <c r="Y22" s="181">
        <v>10</v>
      </c>
      <c r="Z22" s="181"/>
      <c r="AA22" s="181">
        <v>5</v>
      </c>
      <c r="AB22" s="181">
        <v>5</v>
      </c>
      <c r="AC22" s="181">
        <v>5</v>
      </c>
      <c r="AD22" s="181">
        <v>10</v>
      </c>
      <c r="AE22" s="181">
        <v>10</v>
      </c>
      <c r="AF22" s="181"/>
      <c r="AG22" s="181">
        <v>5</v>
      </c>
      <c r="AH22" s="181">
        <v>10</v>
      </c>
      <c r="AI22" s="181">
        <v>10</v>
      </c>
      <c r="AJ22" s="39">
        <v>5</v>
      </c>
      <c r="AK22" s="39"/>
      <c r="AL22" s="39"/>
      <c r="AM22" s="39"/>
      <c r="AN22" s="39">
        <v>10</v>
      </c>
      <c r="AO22" s="39"/>
      <c r="AP22" s="39">
        <v>10</v>
      </c>
      <c r="AQ22" s="39"/>
      <c r="AR22" s="39"/>
      <c r="AS22" s="39"/>
      <c r="AT22" s="39"/>
      <c r="AU22" s="39"/>
      <c r="AV22" s="39"/>
      <c r="AW22" s="39"/>
      <c r="AX22" s="39">
        <v>10</v>
      </c>
      <c r="AY22" s="181">
        <v>10</v>
      </c>
      <c r="AZ22" s="181">
        <v>15</v>
      </c>
      <c r="BA22" s="181">
        <v>10</v>
      </c>
      <c r="BB22" s="181"/>
      <c r="BC22" s="181"/>
      <c r="BD22" s="181">
        <v>10</v>
      </c>
      <c r="BE22" s="181"/>
      <c r="BF22" s="181">
        <v>10</v>
      </c>
      <c r="BG22" s="181">
        <v>5</v>
      </c>
    </row>
    <row r="23" spans="1:59" s="25" customFormat="1" x14ac:dyDescent="0.2">
      <c r="A23" s="31" t="s">
        <v>100</v>
      </c>
      <c r="B23" s="50" t="s">
        <v>101</v>
      </c>
      <c r="C23" s="37" t="s">
        <v>18</v>
      </c>
      <c r="D23" s="37" t="s">
        <v>12</v>
      </c>
      <c r="E23" s="37" t="s">
        <v>27</v>
      </c>
      <c r="F23" s="37">
        <v>2</v>
      </c>
      <c r="G23" s="282">
        <f t="shared" si="0"/>
        <v>23.320754716981131</v>
      </c>
      <c r="H23" s="37"/>
      <c r="I23" s="37">
        <v>15</v>
      </c>
      <c r="J23" s="37">
        <v>60</v>
      </c>
      <c r="K23" s="37">
        <v>36</v>
      </c>
      <c r="L23" s="37">
        <v>25</v>
      </c>
      <c r="M23" s="37"/>
      <c r="N23" s="37"/>
      <c r="O23" s="37"/>
      <c r="P23" s="37">
        <v>20</v>
      </c>
      <c r="Q23" s="37">
        <v>30</v>
      </c>
      <c r="R23" s="37"/>
      <c r="S23" s="37"/>
      <c r="T23" s="37">
        <v>50</v>
      </c>
      <c r="U23" s="180">
        <v>30</v>
      </c>
      <c r="V23" s="180">
        <v>30</v>
      </c>
      <c r="W23" s="180">
        <v>30</v>
      </c>
      <c r="X23" s="180">
        <v>35</v>
      </c>
      <c r="Y23" s="180">
        <v>25</v>
      </c>
      <c r="Z23" s="180"/>
      <c r="AA23" s="180">
        <v>50</v>
      </c>
      <c r="AB23" s="180">
        <v>25</v>
      </c>
      <c r="AC23" s="180">
        <v>20</v>
      </c>
      <c r="AD23" s="180">
        <v>50</v>
      </c>
      <c r="AE23" s="180">
        <v>40</v>
      </c>
      <c r="AF23" s="180">
        <v>50</v>
      </c>
      <c r="AG23" s="180">
        <v>50</v>
      </c>
      <c r="AH23" s="180">
        <v>30</v>
      </c>
      <c r="AI23" s="180">
        <v>45</v>
      </c>
      <c r="AJ23" s="37">
        <v>50</v>
      </c>
      <c r="AK23" s="37">
        <v>25</v>
      </c>
      <c r="AL23" s="37">
        <v>20</v>
      </c>
      <c r="AM23" s="37">
        <v>20</v>
      </c>
      <c r="AN23" s="37">
        <v>30</v>
      </c>
      <c r="AO23" s="37"/>
      <c r="AP23" s="37">
        <v>30</v>
      </c>
      <c r="AQ23" s="37"/>
      <c r="AR23" s="37">
        <v>20</v>
      </c>
      <c r="AS23" s="37"/>
      <c r="AT23" s="37"/>
      <c r="AU23" s="37"/>
      <c r="AV23" s="37">
        <v>30</v>
      </c>
      <c r="AW23" s="37"/>
      <c r="AX23" s="37">
        <v>20</v>
      </c>
      <c r="AY23" s="180">
        <v>25</v>
      </c>
      <c r="AZ23" s="180">
        <v>25</v>
      </c>
      <c r="BA23" s="180">
        <v>30</v>
      </c>
      <c r="BB23" s="180">
        <v>25</v>
      </c>
      <c r="BC23" s="180">
        <v>25</v>
      </c>
      <c r="BD23" s="180">
        <v>30</v>
      </c>
      <c r="BE23" s="180">
        <v>25</v>
      </c>
      <c r="BF23" s="180">
        <v>30</v>
      </c>
      <c r="BG23" s="180">
        <v>30</v>
      </c>
    </row>
    <row r="24" spans="1:59" x14ac:dyDescent="0.2">
      <c r="A24" s="38" t="s">
        <v>102</v>
      </c>
      <c r="B24" s="53" t="s">
        <v>103</v>
      </c>
      <c r="C24" s="39" t="s">
        <v>49</v>
      </c>
      <c r="D24" s="39" t="s">
        <v>12</v>
      </c>
      <c r="E24" s="39"/>
      <c r="F24" s="39">
        <v>1</v>
      </c>
      <c r="G24" s="298">
        <f t="shared" si="0"/>
        <v>2.0754716981132075</v>
      </c>
      <c r="H24" s="39"/>
      <c r="I24" s="39">
        <v>5</v>
      </c>
      <c r="J24" s="39">
        <v>5</v>
      </c>
      <c r="K24" s="39"/>
      <c r="L24" s="39"/>
      <c r="M24" s="39"/>
      <c r="N24" s="39"/>
      <c r="O24" s="39"/>
      <c r="P24" s="39">
        <v>10</v>
      </c>
      <c r="Q24" s="39">
        <v>5</v>
      </c>
      <c r="R24" s="39"/>
      <c r="S24" s="39"/>
      <c r="T24" s="39">
        <v>5</v>
      </c>
      <c r="U24" s="181"/>
      <c r="V24" s="181"/>
      <c r="W24" s="181"/>
      <c r="X24" s="181"/>
      <c r="Y24" s="181"/>
      <c r="Z24" s="181"/>
      <c r="AA24" s="181"/>
      <c r="AB24" s="181">
        <v>5</v>
      </c>
      <c r="AC24" s="181">
        <v>10</v>
      </c>
      <c r="AD24" s="181">
        <v>5</v>
      </c>
      <c r="AE24" s="181"/>
      <c r="AF24" s="181"/>
      <c r="AG24" s="181"/>
      <c r="AH24" s="181">
        <v>5</v>
      </c>
      <c r="AI24" s="181">
        <v>10</v>
      </c>
      <c r="AJ24" s="39">
        <v>5</v>
      </c>
      <c r="AK24" s="39"/>
      <c r="AL24" s="39"/>
      <c r="AM24" s="39"/>
      <c r="AN24" s="39">
        <v>5</v>
      </c>
      <c r="AO24" s="39"/>
      <c r="AP24" s="39">
        <v>10</v>
      </c>
      <c r="AQ24" s="39">
        <v>5</v>
      </c>
      <c r="AR24" s="39"/>
      <c r="AS24" s="39"/>
      <c r="AT24" s="39"/>
      <c r="AU24" s="39">
        <v>10</v>
      </c>
      <c r="AV24" s="39"/>
      <c r="AW24" s="39"/>
      <c r="AX24" s="39"/>
      <c r="AY24" s="181"/>
      <c r="AZ24" s="181">
        <v>10</v>
      </c>
      <c r="BA24" s="181"/>
      <c r="BB24" s="181"/>
      <c r="BC24" s="181"/>
      <c r="BD24" s="181"/>
      <c r="BE24" s="181"/>
      <c r="BF24" s="181"/>
      <c r="BG24" s="181"/>
    </row>
    <row r="25" spans="1:59" x14ac:dyDescent="0.2">
      <c r="A25" s="68"/>
      <c r="B25" s="75"/>
      <c r="C25" s="76"/>
      <c r="D25" s="76"/>
      <c r="E25" s="77"/>
      <c r="F25" s="77"/>
      <c r="G25" s="77"/>
      <c r="H25" s="77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</row>
    <row r="26" spans="1:59" s="26" customFormat="1" x14ac:dyDescent="0.2">
      <c r="A26" s="31" t="s">
        <v>199</v>
      </c>
      <c r="B26" s="31"/>
      <c r="C26" s="31"/>
      <c r="D26" s="31"/>
      <c r="E26" s="282"/>
      <c r="F26" s="37"/>
      <c r="G26" s="37"/>
      <c r="H26" s="37" t="s">
        <v>107</v>
      </c>
      <c r="I26" s="37" t="s">
        <v>171</v>
      </c>
      <c r="J26" s="37" t="s">
        <v>172</v>
      </c>
      <c r="K26" s="37" t="s">
        <v>173</v>
      </c>
      <c r="L26" s="37" t="s">
        <v>174</v>
      </c>
      <c r="M26" s="37" t="s">
        <v>107</v>
      </c>
      <c r="N26" s="37" t="s">
        <v>107</v>
      </c>
      <c r="O26" s="37" t="s">
        <v>107</v>
      </c>
      <c r="P26" s="37" t="s">
        <v>175</v>
      </c>
      <c r="Q26" s="37" t="s">
        <v>171</v>
      </c>
      <c r="R26" s="37" t="s">
        <v>107</v>
      </c>
      <c r="S26" s="37" t="s">
        <v>107</v>
      </c>
      <c r="T26" s="37" t="s">
        <v>176</v>
      </c>
      <c r="U26" s="180" t="s">
        <v>177</v>
      </c>
      <c r="V26" s="180" t="s">
        <v>178</v>
      </c>
      <c r="W26" s="180" t="s">
        <v>177</v>
      </c>
      <c r="X26" s="180" t="s">
        <v>179</v>
      </c>
      <c r="Y26" s="180" t="s">
        <v>109</v>
      </c>
      <c r="Z26" s="180" t="s">
        <v>141</v>
      </c>
      <c r="AA26" s="180" t="s">
        <v>172</v>
      </c>
      <c r="AB26" s="180" t="s">
        <v>178</v>
      </c>
      <c r="AC26" s="180" t="s">
        <v>177</v>
      </c>
      <c r="AD26" s="180" t="s">
        <v>180</v>
      </c>
      <c r="AE26" s="180" t="s">
        <v>175</v>
      </c>
      <c r="AF26" s="180" t="s">
        <v>175</v>
      </c>
      <c r="AG26" s="180" t="s">
        <v>174</v>
      </c>
      <c r="AH26" s="180" t="s">
        <v>177</v>
      </c>
      <c r="AI26" s="180" t="s">
        <v>172</v>
      </c>
      <c r="AJ26" s="37" t="s">
        <v>172</v>
      </c>
      <c r="AK26" s="37" t="s">
        <v>181</v>
      </c>
      <c r="AL26" s="37" t="s">
        <v>181</v>
      </c>
      <c r="AM26" s="37" t="s">
        <v>182</v>
      </c>
      <c r="AN26" s="37" t="s">
        <v>171</v>
      </c>
      <c r="AO26" s="37" t="s">
        <v>107</v>
      </c>
      <c r="AP26" s="37" t="s">
        <v>177</v>
      </c>
      <c r="AQ26" s="37" t="s">
        <v>171</v>
      </c>
      <c r="AR26" s="37" t="s">
        <v>109</v>
      </c>
      <c r="AS26" s="37" t="s">
        <v>171</v>
      </c>
      <c r="AT26" s="37" t="s">
        <v>107</v>
      </c>
      <c r="AU26" s="37" t="s">
        <v>177</v>
      </c>
      <c r="AV26" s="37" t="s">
        <v>177</v>
      </c>
      <c r="AW26" s="37" t="s">
        <v>107</v>
      </c>
      <c r="AX26" s="37" t="s">
        <v>174</v>
      </c>
      <c r="AY26" s="180" t="s">
        <v>182</v>
      </c>
      <c r="AZ26" s="180" t="s">
        <v>177</v>
      </c>
      <c r="BA26" s="180" t="s">
        <v>183</v>
      </c>
      <c r="BB26" s="180" t="s">
        <v>109</v>
      </c>
      <c r="BC26" s="180" t="s">
        <v>178</v>
      </c>
      <c r="BD26" s="180" t="s">
        <v>183</v>
      </c>
      <c r="BE26" s="180" t="s">
        <v>182</v>
      </c>
      <c r="BF26" s="180" t="s">
        <v>178</v>
      </c>
      <c r="BG26" s="180" t="s">
        <v>177</v>
      </c>
    </row>
    <row r="27" spans="1:59" s="6" customFormat="1" x14ac:dyDescent="0.2">
      <c r="A27" s="78" t="s">
        <v>198</v>
      </c>
      <c r="B27" s="79"/>
      <c r="C27" s="306">
        <f>SUM(H27:BG27)/52</f>
        <v>51.71153846153846</v>
      </c>
      <c r="D27" s="79"/>
      <c r="E27" s="79"/>
      <c r="F27" s="79"/>
      <c r="G27" s="79"/>
      <c r="H27" s="79">
        <f t="shared" ref="H27:AM27" si="1">SUM(H12:H15,H19:H24)</f>
        <v>0</v>
      </c>
      <c r="I27" s="79">
        <f t="shared" si="1"/>
        <v>65</v>
      </c>
      <c r="J27" s="79">
        <f t="shared" si="1"/>
        <v>85</v>
      </c>
      <c r="K27" s="79">
        <f t="shared" si="1"/>
        <v>81</v>
      </c>
      <c r="L27" s="79">
        <f t="shared" si="1"/>
        <v>75</v>
      </c>
      <c r="M27" s="79">
        <f t="shared" si="1"/>
        <v>0</v>
      </c>
      <c r="N27" s="79">
        <f t="shared" si="1"/>
        <v>0</v>
      </c>
      <c r="O27" s="79">
        <f t="shared" si="1"/>
        <v>0</v>
      </c>
      <c r="P27" s="79">
        <f t="shared" si="1"/>
        <v>75</v>
      </c>
      <c r="Q27" s="79">
        <f t="shared" si="1"/>
        <v>72</v>
      </c>
      <c r="R27" s="79">
        <f t="shared" si="1"/>
        <v>0</v>
      </c>
      <c r="S27" s="79">
        <f t="shared" si="1"/>
        <v>0</v>
      </c>
      <c r="T27" s="79">
        <f t="shared" si="1"/>
        <v>75</v>
      </c>
      <c r="U27" s="79">
        <f t="shared" si="1"/>
        <v>65</v>
      </c>
      <c r="V27" s="79">
        <f t="shared" si="1"/>
        <v>55</v>
      </c>
      <c r="W27" s="79">
        <f t="shared" si="1"/>
        <v>65</v>
      </c>
      <c r="X27" s="79">
        <f t="shared" si="1"/>
        <v>60</v>
      </c>
      <c r="Y27" s="79">
        <f t="shared" si="1"/>
        <v>50</v>
      </c>
      <c r="Z27" s="79">
        <f t="shared" si="1"/>
        <v>16</v>
      </c>
      <c r="AA27" s="79">
        <f t="shared" si="1"/>
        <v>85</v>
      </c>
      <c r="AB27" s="79">
        <f t="shared" si="1"/>
        <v>55</v>
      </c>
      <c r="AC27" s="79">
        <f t="shared" si="1"/>
        <v>65</v>
      </c>
      <c r="AD27" s="79">
        <f t="shared" si="1"/>
        <v>90</v>
      </c>
      <c r="AE27" s="79">
        <f t="shared" si="1"/>
        <v>75</v>
      </c>
      <c r="AF27" s="79">
        <f t="shared" si="1"/>
        <v>75</v>
      </c>
      <c r="AG27" s="79">
        <f t="shared" si="1"/>
        <v>80</v>
      </c>
      <c r="AH27" s="79">
        <f t="shared" si="1"/>
        <v>65</v>
      </c>
      <c r="AI27" s="79">
        <f t="shared" si="1"/>
        <v>80</v>
      </c>
      <c r="AJ27" s="79">
        <f t="shared" si="1"/>
        <v>85</v>
      </c>
      <c r="AK27" s="79">
        <f t="shared" si="1"/>
        <v>45</v>
      </c>
      <c r="AL27" s="79">
        <f t="shared" si="1"/>
        <v>40</v>
      </c>
      <c r="AM27" s="79">
        <f t="shared" si="1"/>
        <v>30</v>
      </c>
      <c r="AN27" s="79">
        <f t="shared" ref="AN27:BG27" si="2">SUM(AN12:AN15,AN19:AN24)</f>
        <v>65</v>
      </c>
      <c r="AO27" s="79">
        <f t="shared" si="2"/>
        <v>0</v>
      </c>
      <c r="AP27" s="79">
        <f t="shared" si="2"/>
        <v>65</v>
      </c>
      <c r="AQ27" s="79">
        <f t="shared" si="2"/>
        <v>75</v>
      </c>
      <c r="AR27" s="79">
        <f t="shared" si="2"/>
        <v>35</v>
      </c>
      <c r="AS27" s="79">
        <f t="shared" si="2"/>
        <v>75</v>
      </c>
      <c r="AT27" s="79">
        <f t="shared" si="2"/>
        <v>0</v>
      </c>
      <c r="AU27" s="79">
        <f t="shared" si="2"/>
        <v>70</v>
      </c>
      <c r="AV27" s="79">
        <f t="shared" si="2"/>
        <v>65</v>
      </c>
      <c r="AW27" s="79">
        <f t="shared" si="2"/>
        <v>0</v>
      </c>
      <c r="AX27" s="79">
        <f t="shared" si="2"/>
        <v>75</v>
      </c>
      <c r="AY27" s="79">
        <f t="shared" si="2"/>
        <v>40</v>
      </c>
      <c r="AZ27" s="79">
        <f t="shared" si="2"/>
        <v>60</v>
      </c>
      <c r="BA27" s="79">
        <f t="shared" si="2"/>
        <v>60</v>
      </c>
      <c r="BB27" s="79">
        <f t="shared" si="2"/>
        <v>50</v>
      </c>
      <c r="BC27" s="79">
        <f t="shared" si="2"/>
        <v>35</v>
      </c>
      <c r="BD27" s="79">
        <f t="shared" si="2"/>
        <v>60</v>
      </c>
      <c r="BE27" s="79">
        <f t="shared" si="2"/>
        <v>35</v>
      </c>
      <c r="BF27" s="79">
        <f t="shared" si="2"/>
        <v>50</v>
      </c>
      <c r="BG27" s="79">
        <f t="shared" si="2"/>
        <v>65</v>
      </c>
    </row>
    <row r="28" spans="1:59" s="26" customFormat="1" x14ac:dyDescent="0.2">
      <c r="A28" s="31" t="s">
        <v>144</v>
      </c>
      <c r="B28" s="31"/>
      <c r="C28" s="31"/>
      <c r="D28" s="31"/>
      <c r="E28" s="37"/>
      <c r="F28" s="37"/>
      <c r="G28" s="37"/>
      <c r="H28" s="37">
        <v>0</v>
      </c>
      <c r="I28" s="37">
        <f>SUM(I18)</f>
        <v>10</v>
      </c>
      <c r="J28" s="37">
        <f t="shared" ref="J28:BG28" si="3">SUM(J18)</f>
        <v>5</v>
      </c>
      <c r="K28" s="37">
        <f t="shared" si="3"/>
        <v>1</v>
      </c>
      <c r="L28" s="37">
        <f t="shared" si="3"/>
        <v>10</v>
      </c>
      <c r="M28" s="37">
        <f t="shared" si="3"/>
        <v>0</v>
      </c>
      <c r="N28" s="37">
        <f t="shared" si="3"/>
        <v>0</v>
      </c>
      <c r="O28" s="37">
        <f t="shared" si="3"/>
        <v>0</v>
      </c>
      <c r="P28" s="37">
        <f t="shared" si="3"/>
        <v>5</v>
      </c>
      <c r="Q28" s="37">
        <f t="shared" si="3"/>
        <v>3</v>
      </c>
      <c r="R28" s="37">
        <f t="shared" si="3"/>
        <v>0</v>
      </c>
      <c r="S28" s="37">
        <f t="shared" si="3"/>
        <v>0</v>
      </c>
      <c r="T28" s="37">
        <f t="shared" si="3"/>
        <v>1</v>
      </c>
      <c r="U28" s="37">
        <f t="shared" si="3"/>
        <v>5</v>
      </c>
      <c r="V28" s="37">
        <f t="shared" si="3"/>
        <v>5</v>
      </c>
      <c r="W28" s="37">
        <f t="shared" si="3"/>
        <v>5</v>
      </c>
      <c r="X28" s="37">
        <f t="shared" si="3"/>
        <v>3</v>
      </c>
      <c r="Y28" s="37">
        <f t="shared" si="3"/>
        <v>5</v>
      </c>
      <c r="Z28" s="37">
        <f t="shared" si="3"/>
        <v>0</v>
      </c>
      <c r="AA28" s="37">
        <f t="shared" si="3"/>
        <v>5</v>
      </c>
      <c r="AB28" s="37">
        <f t="shared" si="3"/>
        <v>5</v>
      </c>
      <c r="AC28" s="37">
        <f t="shared" si="3"/>
        <v>5</v>
      </c>
      <c r="AD28" s="37">
        <f t="shared" si="3"/>
        <v>5</v>
      </c>
      <c r="AE28" s="37">
        <f t="shared" si="3"/>
        <v>5</v>
      </c>
      <c r="AF28" s="37">
        <f t="shared" si="3"/>
        <v>5</v>
      </c>
      <c r="AG28" s="37">
        <f t="shared" si="3"/>
        <v>5</v>
      </c>
      <c r="AH28" s="37">
        <f t="shared" si="3"/>
        <v>5</v>
      </c>
      <c r="AI28" s="37">
        <f t="shared" si="3"/>
        <v>10</v>
      </c>
      <c r="AJ28" s="37">
        <f t="shared" si="3"/>
        <v>5</v>
      </c>
      <c r="AK28" s="37">
        <f t="shared" si="3"/>
        <v>5</v>
      </c>
      <c r="AL28" s="37">
        <f t="shared" si="3"/>
        <v>10</v>
      </c>
      <c r="AM28" s="37">
        <f t="shared" si="3"/>
        <v>15</v>
      </c>
      <c r="AN28" s="37">
        <f t="shared" si="3"/>
        <v>10</v>
      </c>
      <c r="AO28" s="37">
        <f t="shared" si="3"/>
        <v>0</v>
      </c>
      <c r="AP28" s="37">
        <f t="shared" si="3"/>
        <v>5</v>
      </c>
      <c r="AQ28" s="37">
        <f t="shared" si="3"/>
        <v>0</v>
      </c>
      <c r="AR28" s="37">
        <f t="shared" si="3"/>
        <v>20</v>
      </c>
      <c r="AS28" s="37">
        <f t="shared" si="3"/>
        <v>0</v>
      </c>
      <c r="AT28" s="37">
        <f t="shared" si="3"/>
        <v>0</v>
      </c>
      <c r="AU28" s="37">
        <f t="shared" si="3"/>
        <v>0</v>
      </c>
      <c r="AV28" s="37">
        <f t="shared" si="3"/>
        <v>5</v>
      </c>
      <c r="AW28" s="37">
        <f t="shared" si="3"/>
        <v>0</v>
      </c>
      <c r="AX28" s="37">
        <f t="shared" si="3"/>
        <v>10</v>
      </c>
      <c r="AY28" s="37">
        <f t="shared" si="3"/>
        <v>5</v>
      </c>
      <c r="AZ28" s="37">
        <f t="shared" si="3"/>
        <v>10</v>
      </c>
      <c r="BA28" s="37">
        <f t="shared" si="3"/>
        <v>5</v>
      </c>
      <c r="BB28" s="37">
        <f t="shared" si="3"/>
        <v>5</v>
      </c>
      <c r="BC28" s="37">
        <f t="shared" si="3"/>
        <v>25</v>
      </c>
      <c r="BD28" s="37">
        <f t="shared" si="3"/>
        <v>5</v>
      </c>
      <c r="BE28" s="37">
        <f t="shared" si="3"/>
        <v>10</v>
      </c>
      <c r="BF28" s="37">
        <f t="shared" si="3"/>
        <v>10</v>
      </c>
      <c r="BG28" s="37">
        <f t="shared" si="3"/>
        <v>5</v>
      </c>
    </row>
    <row r="29" spans="1:59" s="309" customFormat="1" ht="15.75" customHeight="1" x14ac:dyDescent="0.2">
      <c r="A29" s="308" t="s">
        <v>200</v>
      </c>
      <c r="B29" s="319">
        <f>100-SUM(H28:BG28)/52</f>
        <v>94.75</v>
      </c>
      <c r="C29" s="309" t="s">
        <v>196</v>
      </c>
      <c r="E29" s="311"/>
      <c r="F29" s="311"/>
      <c r="G29" s="298"/>
      <c r="H29" s="319">
        <f>SUM(H28:BG28)/52</f>
        <v>5.25</v>
      </c>
      <c r="I29" s="310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3"/>
      <c r="U29" s="312"/>
      <c r="V29" s="312"/>
      <c r="W29" s="312"/>
      <c r="X29" s="312"/>
      <c r="Y29" s="312"/>
      <c r="Z29" s="312"/>
      <c r="AA29" s="312"/>
      <c r="AB29" s="312"/>
      <c r="AC29" s="312"/>
      <c r="AD29" s="314"/>
      <c r="AE29" s="315"/>
    </row>
    <row r="30" spans="1:59" s="27" customFormat="1" x14ac:dyDescent="0.2">
      <c r="A30" s="80" t="s">
        <v>112</v>
      </c>
      <c r="B30" s="80"/>
      <c r="C30" s="80"/>
      <c r="D30" s="80"/>
      <c r="E30" s="81"/>
      <c r="F30" s="81"/>
      <c r="G30" s="81"/>
      <c r="H30" s="81">
        <v>0</v>
      </c>
      <c r="I30" s="81">
        <v>7</v>
      </c>
      <c r="J30" s="81">
        <v>6</v>
      </c>
      <c r="K30" s="81">
        <v>5</v>
      </c>
      <c r="L30" s="81">
        <v>7</v>
      </c>
      <c r="M30" s="81">
        <v>0</v>
      </c>
      <c r="N30" s="81">
        <v>0</v>
      </c>
      <c r="O30" s="81">
        <v>0</v>
      </c>
      <c r="P30" s="81">
        <v>9</v>
      </c>
      <c r="Q30" s="81">
        <v>7</v>
      </c>
      <c r="R30" s="81">
        <v>0</v>
      </c>
      <c r="S30" s="81">
        <v>0</v>
      </c>
      <c r="T30" s="81">
        <v>6</v>
      </c>
      <c r="U30" s="182">
        <v>5</v>
      </c>
      <c r="V30" s="182">
        <v>5</v>
      </c>
      <c r="W30" s="182">
        <v>5</v>
      </c>
      <c r="X30" s="182">
        <v>5</v>
      </c>
      <c r="Y30" s="182">
        <v>5</v>
      </c>
      <c r="Z30" s="182">
        <v>2</v>
      </c>
      <c r="AA30" s="182">
        <v>5</v>
      </c>
      <c r="AB30" s="182">
        <v>7</v>
      </c>
      <c r="AC30" s="182">
        <v>7</v>
      </c>
      <c r="AD30" s="182">
        <v>6</v>
      </c>
      <c r="AE30" s="182">
        <v>5</v>
      </c>
      <c r="AF30" s="182">
        <v>4</v>
      </c>
      <c r="AG30" s="182">
        <v>6</v>
      </c>
      <c r="AH30" s="182">
        <v>6</v>
      </c>
      <c r="AI30" s="182">
        <v>6</v>
      </c>
      <c r="AJ30" s="81">
        <v>6</v>
      </c>
      <c r="AK30" s="81">
        <v>5</v>
      </c>
      <c r="AL30" s="81">
        <v>4</v>
      </c>
      <c r="AM30" s="81">
        <v>3</v>
      </c>
      <c r="AN30" s="81">
        <v>7</v>
      </c>
      <c r="AO30" s="81">
        <v>0</v>
      </c>
      <c r="AP30" s="81">
        <v>6</v>
      </c>
      <c r="AQ30" s="81">
        <v>5</v>
      </c>
      <c r="AR30" s="81">
        <v>3</v>
      </c>
      <c r="AS30" s="81">
        <v>3</v>
      </c>
      <c r="AT30" s="81">
        <v>0</v>
      </c>
      <c r="AU30" s="81">
        <v>4</v>
      </c>
      <c r="AV30" s="81">
        <v>5</v>
      </c>
      <c r="AW30" s="81">
        <v>0</v>
      </c>
      <c r="AX30" s="81">
        <v>7</v>
      </c>
      <c r="AY30" s="182">
        <v>4</v>
      </c>
      <c r="AZ30" s="182">
        <v>5</v>
      </c>
      <c r="BA30" s="182">
        <v>5</v>
      </c>
      <c r="BB30" s="182">
        <v>3</v>
      </c>
      <c r="BC30" s="182">
        <v>3</v>
      </c>
      <c r="BD30" s="182">
        <v>5</v>
      </c>
      <c r="BE30" s="182">
        <v>3</v>
      </c>
      <c r="BF30" s="182">
        <v>4</v>
      </c>
      <c r="BG30" s="182">
        <v>5</v>
      </c>
    </row>
    <row r="31" spans="1:59" s="212" customFormat="1" x14ac:dyDescent="0.2">
      <c r="A31" s="206" t="s">
        <v>149</v>
      </c>
      <c r="B31" s="197"/>
      <c r="C31" s="197"/>
      <c r="D31" s="197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1"/>
      <c r="AZ31" s="211"/>
      <c r="BA31" s="211"/>
      <c r="BB31" s="211"/>
      <c r="BC31" s="211"/>
      <c r="BD31" s="211"/>
      <c r="BE31" s="211"/>
      <c r="BF31" s="211"/>
      <c r="BG31" s="211"/>
    </row>
    <row r="32" spans="1:59" s="318" customFormat="1" x14ac:dyDescent="0.2">
      <c r="A32" s="385" t="s">
        <v>157</v>
      </c>
      <c r="B32" s="385"/>
      <c r="C32" s="385"/>
      <c r="D32" s="385"/>
      <c r="E32" s="386"/>
      <c r="F32" s="386"/>
      <c r="G32" s="386"/>
      <c r="H32" s="386"/>
      <c r="I32" s="387">
        <v>2.4</v>
      </c>
      <c r="J32" s="386">
        <v>2.1</v>
      </c>
      <c r="K32" s="386">
        <v>2</v>
      </c>
      <c r="L32" s="386">
        <v>1.6</v>
      </c>
      <c r="M32" s="386"/>
      <c r="N32" s="386"/>
      <c r="O32" s="386"/>
      <c r="P32" s="386">
        <v>2</v>
      </c>
      <c r="Q32" s="388">
        <v>2</v>
      </c>
      <c r="R32" s="386"/>
      <c r="S32" s="386"/>
      <c r="T32" s="386">
        <v>2</v>
      </c>
      <c r="U32" s="386">
        <v>2.7</v>
      </c>
      <c r="V32" s="386">
        <v>2.2000000000000002</v>
      </c>
      <c r="W32" s="386">
        <v>2.1</v>
      </c>
      <c r="X32" s="386">
        <v>2.1</v>
      </c>
      <c r="Y32" s="386">
        <v>2.2000000000000002</v>
      </c>
      <c r="Z32" s="386">
        <v>2.9</v>
      </c>
      <c r="AA32" s="386">
        <v>2.1</v>
      </c>
      <c r="AB32" s="386">
        <v>1.8</v>
      </c>
      <c r="AC32" s="386">
        <v>1.7</v>
      </c>
      <c r="AD32" s="386">
        <v>2.1</v>
      </c>
      <c r="AE32" s="386">
        <v>2.1</v>
      </c>
      <c r="AF32" s="386">
        <v>2.1</v>
      </c>
      <c r="AG32" s="386">
        <v>2.1</v>
      </c>
      <c r="AH32" s="386">
        <v>2.1</v>
      </c>
      <c r="AI32" s="386">
        <v>2.1</v>
      </c>
      <c r="AJ32" s="386">
        <v>2.1</v>
      </c>
      <c r="AK32" s="386">
        <v>2.1</v>
      </c>
      <c r="AL32" s="386">
        <v>2.4</v>
      </c>
      <c r="AM32" s="386">
        <v>2.7</v>
      </c>
      <c r="AN32" s="386">
        <v>2</v>
      </c>
      <c r="AO32" s="386"/>
      <c r="AP32" s="386">
        <v>2.1</v>
      </c>
      <c r="AQ32" s="386">
        <v>1.8</v>
      </c>
      <c r="AR32" s="386">
        <v>3</v>
      </c>
      <c r="AS32" s="386">
        <v>2.1</v>
      </c>
      <c r="AT32" s="386"/>
      <c r="AU32" s="386">
        <v>2.1</v>
      </c>
      <c r="AV32" s="386">
        <v>2.4</v>
      </c>
      <c r="AW32" s="386"/>
      <c r="AX32" s="386">
        <v>2.2999999999999998</v>
      </c>
      <c r="AY32" s="386">
        <v>2.2000000000000002</v>
      </c>
      <c r="AZ32" s="386">
        <v>2.1</v>
      </c>
      <c r="BA32" s="386">
        <v>2</v>
      </c>
      <c r="BB32" s="386">
        <v>2.2000000000000002</v>
      </c>
      <c r="BC32" s="386">
        <v>2.8</v>
      </c>
      <c r="BD32" s="386">
        <v>2.2000000000000002</v>
      </c>
      <c r="BE32" s="386">
        <v>2.4</v>
      </c>
      <c r="BF32" s="386">
        <v>2.2999999999999998</v>
      </c>
      <c r="BG32" s="386">
        <v>2.1</v>
      </c>
    </row>
    <row r="33" spans="1:59" s="217" customFormat="1" x14ac:dyDescent="0.2">
      <c r="A33" s="317" t="s">
        <v>146</v>
      </c>
      <c r="B33" s="389">
        <f>SUM(H32:BG32)/43</f>
        <v>2.1837209302325582</v>
      </c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5"/>
      <c r="R33" s="214"/>
      <c r="S33" s="214"/>
      <c r="T33" s="214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6"/>
      <c r="AZ33" s="216"/>
      <c r="BA33" s="216"/>
      <c r="BB33" s="216"/>
      <c r="BC33" s="216"/>
      <c r="BD33" s="216"/>
      <c r="BE33" s="216"/>
      <c r="BF33" s="216"/>
      <c r="BG33" s="216"/>
    </row>
    <row r="34" spans="1:59" s="25" customFormat="1" x14ac:dyDescent="0.2">
      <c r="A34" s="316" t="s">
        <v>201</v>
      </c>
      <c r="C34" s="45"/>
      <c r="D34" s="45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180"/>
      <c r="AZ34" s="180"/>
      <c r="BA34" s="180"/>
      <c r="BB34" s="180"/>
      <c r="BC34" s="180"/>
      <c r="BD34" s="180"/>
      <c r="BE34" s="180"/>
      <c r="BF34" s="180"/>
      <c r="BG34" s="180"/>
    </row>
    <row r="35" spans="1:59" s="220" customFormat="1" x14ac:dyDescent="0.2"/>
    <row r="36" spans="1:59" s="28" customFormat="1" x14ac:dyDescent="0.2">
      <c r="B36" s="207"/>
    </row>
    <row r="37" spans="1:59" s="220" customFormat="1" x14ac:dyDescent="0.2">
      <c r="A37" s="218"/>
      <c r="B37" s="219"/>
    </row>
    <row r="38" spans="1:59" x14ac:dyDescent="0.2">
      <c r="M38" s="5"/>
      <c r="BG38" s="1"/>
    </row>
    <row r="39" spans="1:59" x14ac:dyDescent="0.2">
      <c r="BG39" s="1"/>
    </row>
    <row r="40" spans="1:59" x14ac:dyDescent="0.2">
      <c r="A40" s="2"/>
      <c r="B40" s="2"/>
      <c r="C40" s="2"/>
      <c r="D40" s="4"/>
      <c r="E40" s="4"/>
      <c r="F40" s="4"/>
      <c r="G40" s="4"/>
      <c r="H40" s="4"/>
      <c r="I40" s="2"/>
      <c r="J40" s="2"/>
      <c r="K40" s="2"/>
      <c r="L40" s="2"/>
      <c r="M40" s="2"/>
      <c r="BB40" s="1"/>
      <c r="BC40" s="1"/>
      <c r="BD40" s="1"/>
      <c r="BE40" s="1"/>
      <c r="BF40" s="1"/>
      <c r="BG40" s="1"/>
    </row>
    <row r="41" spans="1:59" x14ac:dyDescent="0.2">
      <c r="A41" s="2"/>
      <c r="B41" s="2"/>
      <c r="C41" s="2"/>
      <c r="D41" s="4"/>
      <c r="E41" s="4"/>
      <c r="F41" s="4"/>
      <c r="G41" s="4"/>
      <c r="H41" s="4"/>
      <c r="I41" s="2"/>
      <c r="J41" s="2"/>
      <c r="K41" s="2"/>
      <c r="L41" s="2"/>
      <c r="M41" s="2"/>
      <c r="BB41" s="1"/>
      <c r="BC41" s="1"/>
      <c r="BD41" s="1"/>
      <c r="BE41" s="1"/>
      <c r="BF41" s="1"/>
      <c r="BG41" s="1"/>
    </row>
    <row r="42" spans="1:59" x14ac:dyDescent="0.2">
      <c r="A42" s="2"/>
      <c r="B42" s="2"/>
      <c r="C42" s="2"/>
      <c r="D42" s="4"/>
      <c r="E42" s="4"/>
      <c r="F42" s="4"/>
      <c r="G42" s="4"/>
      <c r="H42" s="4"/>
      <c r="I42" s="2"/>
      <c r="J42" s="2"/>
      <c r="K42" s="2"/>
      <c r="L42" s="2"/>
      <c r="M42" s="2"/>
      <c r="BB42" s="1"/>
      <c r="BC42" s="1"/>
      <c r="BD42" s="1"/>
      <c r="BE42" s="1"/>
      <c r="BF42" s="1"/>
      <c r="BG42" s="1"/>
    </row>
    <row r="43" spans="1:59" x14ac:dyDescent="0.2">
      <c r="BG43" s="1"/>
    </row>
    <row r="44" spans="1:59" x14ac:dyDescent="0.2">
      <c r="BG44" s="1"/>
    </row>
    <row r="45" spans="1:59" x14ac:dyDescent="0.2">
      <c r="BG45" s="1"/>
    </row>
    <row r="46" spans="1:59" x14ac:dyDescent="0.2">
      <c r="BC46" s="183"/>
    </row>
  </sheetData>
  <phoneticPr fontId="2" type="noConversion"/>
  <printOptions horizontalCentered="1" verticalCentered="1"/>
  <pageMargins left="0" right="0" top="0.5" bottom="0" header="0" footer="0.5"/>
  <pageSetup scale="72" fitToWidth="2" orientation="landscape" horizontalDpi="4294967294" verticalDpi="0" r:id="rId1"/>
  <headerFooter alignWithMargins="0">
    <oddFooter>&amp;C&amp;P of &amp;N</oddFooter>
  </headerFooter>
  <colBreaks count="1" manualBreakCount="1">
    <brk id="27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5"/>
  <sheetViews>
    <sheetView topLeftCell="A19" zoomScaleNormal="100" workbookViewId="0">
      <selection activeCell="K5" sqref="K5"/>
    </sheetView>
  </sheetViews>
  <sheetFormatPr defaultColWidth="14.7109375" defaultRowHeight="15" x14ac:dyDescent="0.2"/>
  <cols>
    <col min="1" max="1" width="23.28515625" style="94" customWidth="1"/>
    <col min="2" max="2" width="23" style="85" customWidth="1"/>
    <col min="3" max="4" width="14.7109375" style="85" hidden="1" customWidth="1"/>
    <col min="5" max="5" width="14.7109375" style="88" hidden="1" customWidth="1"/>
    <col min="6" max="8" width="14.7109375" style="85" customWidth="1"/>
    <col min="9" max="9" width="14.7109375" style="371" customWidth="1"/>
    <col min="10" max="16384" width="14.7109375" style="85"/>
  </cols>
  <sheetData>
    <row r="1" spans="1:9" s="360" customFormat="1" ht="20.25" x14ac:dyDescent="0.3">
      <c r="A1" s="239" t="s">
        <v>115</v>
      </c>
      <c r="B1" s="254"/>
      <c r="C1" s="254"/>
      <c r="D1" s="254"/>
      <c r="E1" s="254"/>
      <c r="F1" s="254"/>
      <c r="G1" s="254"/>
      <c r="H1" s="254"/>
      <c r="I1" s="255"/>
    </row>
    <row r="2" spans="1:9" s="184" customFormat="1" ht="14.25" x14ac:dyDescent="0.2">
      <c r="A2" s="366" t="s">
        <v>258</v>
      </c>
      <c r="B2" s="367"/>
      <c r="C2" s="367"/>
      <c r="D2" s="367"/>
      <c r="E2" s="367"/>
      <c r="F2" s="367"/>
      <c r="G2" s="367"/>
      <c r="H2" s="367"/>
      <c r="I2" s="372"/>
    </row>
    <row r="3" spans="1:9" s="83" customFormat="1" ht="15.75" customHeight="1" x14ac:dyDescent="0.25">
      <c r="A3" s="91"/>
      <c r="C3" s="86"/>
      <c r="E3" s="86" t="s">
        <v>2</v>
      </c>
      <c r="I3" s="92"/>
    </row>
    <row r="4" spans="1:9" s="256" customFormat="1" ht="15.75" customHeight="1" x14ac:dyDescent="0.25">
      <c r="A4" s="257" t="s">
        <v>3</v>
      </c>
      <c r="B4" s="258" t="s">
        <v>4</v>
      </c>
      <c r="C4" s="258" t="s">
        <v>5</v>
      </c>
      <c r="D4" s="259" t="s">
        <v>6</v>
      </c>
      <c r="E4" s="258" t="s">
        <v>8</v>
      </c>
      <c r="F4" s="258" t="s">
        <v>252</v>
      </c>
      <c r="G4" s="258" t="s">
        <v>253</v>
      </c>
      <c r="H4" s="258" t="s">
        <v>254</v>
      </c>
      <c r="I4" s="260" t="s">
        <v>255</v>
      </c>
    </row>
    <row r="5" spans="1:9" s="83" customFormat="1" ht="15.75" customHeight="1" x14ac:dyDescent="0.25">
      <c r="A5" s="93"/>
      <c r="B5" s="84"/>
      <c r="C5" s="86"/>
      <c r="D5" s="84"/>
      <c r="E5" s="86"/>
      <c r="F5" s="87"/>
      <c r="G5" s="87"/>
      <c r="H5" s="87"/>
      <c r="I5" s="348"/>
    </row>
    <row r="6" spans="1:9" s="227" customFormat="1" ht="15.75" customHeight="1" x14ac:dyDescent="0.2">
      <c r="A6" s="321" t="s">
        <v>204</v>
      </c>
      <c r="C6" s="320"/>
      <c r="E6" s="320"/>
      <c r="F6" s="320"/>
      <c r="G6" s="320"/>
      <c r="H6" s="320"/>
      <c r="I6" s="334"/>
    </row>
    <row r="7" spans="1:9" s="26" customFormat="1" ht="15.75" customHeight="1" x14ac:dyDescent="0.2">
      <c r="A7" s="166" t="s">
        <v>202</v>
      </c>
      <c r="B7" s="50" t="s">
        <v>203</v>
      </c>
      <c r="C7" s="204" t="s">
        <v>11</v>
      </c>
      <c r="D7" s="204" t="s">
        <v>12</v>
      </c>
      <c r="E7" s="204">
        <v>3</v>
      </c>
      <c r="F7" s="204"/>
      <c r="G7" s="204"/>
      <c r="H7" s="204">
        <v>3</v>
      </c>
      <c r="I7" s="326"/>
    </row>
    <row r="8" spans="1:9" s="324" customFormat="1" ht="15.75" customHeight="1" x14ac:dyDescent="0.2">
      <c r="A8" s="322" t="s">
        <v>21</v>
      </c>
      <c r="B8" s="185" t="s">
        <v>22</v>
      </c>
      <c r="C8" s="323" t="s">
        <v>18</v>
      </c>
      <c r="D8" s="323" t="s">
        <v>12</v>
      </c>
      <c r="E8" s="323">
        <v>2</v>
      </c>
      <c r="F8" s="323">
        <v>35</v>
      </c>
      <c r="G8" s="323">
        <v>30</v>
      </c>
      <c r="H8" s="323">
        <v>20</v>
      </c>
      <c r="I8" s="347">
        <v>26</v>
      </c>
    </row>
    <row r="9" spans="1:9" s="26" customFormat="1" ht="15.75" customHeight="1" x14ac:dyDescent="0.2">
      <c r="A9" s="338" t="s">
        <v>205</v>
      </c>
      <c r="C9" s="339"/>
      <c r="D9" s="339"/>
      <c r="E9" s="339"/>
      <c r="F9" s="204"/>
      <c r="G9" s="204"/>
      <c r="H9" s="204"/>
      <c r="I9" s="326"/>
    </row>
    <row r="10" spans="1:9" s="324" customFormat="1" ht="15.75" customHeight="1" x14ac:dyDescent="0.2">
      <c r="A10" s="322" t="s">
        <v>56</v>
      </c>
      <c r="B10" s="185" t="s">
        <v>57</v>
      </c>
      <c r="C10" s="323" t="s">
        <v>14</v>
      </c>
      <c r="D10" s="323" t="s">
        <v>15</v>
      </c>
      <c r="E10" s="323">
        <v>4</v>
      </c>
      <c r="F10" s="323">
        <v>1</v>
      </c>
      <c r="G10" s="323">
        <v>4</v>
      </c>
      <c r="H10" s="323"/>
      <c r="I10" s="347"/>
    </row>
    <row r="11" spans="1:9" s="26" customFormat="1" ht="15.75" customHeight="1" x14ac:dyDescent="0.2">
      <c r="A11" s="157" t="s">
        <v>30</v>
      </c>
      <c r="B11" s="50" t="s">
        <v>31</v>
      </c>
      <c r="C11" s="37" t="s">
        <v>11</v>
      </c>
      <c r="D11" s="37" t="s">
        <v>12</v>
      </c>
      <c r="E11" s="37">
        <v>3</v>
      </c>
      <c r="F11" s="204"/>
      <c r="G11" s="204">
        <v>1</v>
      </c>
      <c r="H11" s="204"/>
      <c r="I11" s="326">
        <v>1</v>
      </c>
    </row>
    <row r="12" spans="1:9" s="324" customFormat="1" ht="12.75" x14ac:dyDescent="0.2">
      <c r="A12" s="322" t="s">
        <v>44</v>
      </c>
      <c r="B12" s="185" t="s">
        <v>45</v>
      </c>
      <c r="C12" s="323" t="s">
        <v>14</v>
      </c>
      <c r="D12" s="323" t="s">
        <v>12</v>
      </c>
      <c r="E12" s="323">
        <v>4</v>
      </c>
      <c r="F12" s="346"/>
      <c r="G12" s="323"/>
      <c r="H12" s="323">
        <v>1</v>
      </c>
      <c r="I12" s="347">
        <v>1</v>
      </c>
    </row>
    <row r="13" spans="1:9" s="337" customFormat="1" ht="15.75" customHeight="1" x14ac:dyDescent="0.2">
      <c r="A13" s="335" t="s">
        <v>245</v>
      </c>
      <c r="B13" s="336"/>
      <c r="C13" s="336"/>
      <c r="D13" s="336"/>
      <c r="E13" s="336"/>
      <c r="F13" s="336"/>
      <c r="G13" s="336"/>
      <c r="H13" s="336"/>
      <c r="I13" s="349"/>
    </row>
    <row r="14" spans="1:9" s="324" customFormat="1" ht="15.75" customHeight="1" x14ac:dyDescent="0.2">
      <c r="A14" s="328" t="s">
        <v>127</v>
      </c>
      <c r="B14" s="333" t="s">
        <v>85</v>
      </c>
      <c r="C14" s="220"/>
      <c r="D14" s="220"/>
      <c r="E14" s="220"/>
      <c r="F14" s="323"/>
      <c r="G14" s="323" t="s">
        <v>244</v>
      </c>
      <c r="H14" s="323" t="s">
        <v>244</v>
      </c>
      <c r="I14" s="347" t="s">
        <v>244</v>
      </c>
    </row>
    <row r="15" spans="1:9" s="342" customFormat="1" ht="15.75" customHeight="1" x14ac:dyDescent="0.2">
      <c r="A15" s="340" t="s">
        <v>241</v>
      </c>
      <c r="B15" s="341" t="s">
        <v>209</v>
      </c>
      <c r="F15" s="204" t="s">
        <v>244</v>
      </c>
      <c r="G15" s="204"/>
      <c r="H15" s="204"/>
      <c r="I15" s="326"/>
    </row>
    <row r="16" spans="1:9" s="345" customFormat="1" ht="15.75" customHeight="1" x14ac:dyDescent="0.2">
      <c r="A16" s="343" t="s">
        <v>242</v>
      </c>
      <c r="B16" s="344" t="s">
        <v>210</v>
      </c>
      <c r="F16" s="323" t="s">
        <v>244</v>
      </c>
      <c r="G16" s="323" t="s">
        <v>244</v>
      </c>
      <c r="H16" s="323"/>
      <c r="I16" s="347" t="s">
        <v>244</v>
      </c>
    </row>
    <row r="17" spans="1:9" s="342" customFormat="1" ht="15.75" customHeight="1" x14ac:dyDescent="0.2">
      <c r="A17" s="340" t="s">
        <v>243</v>
      </c>
      <c r="B17" s="341" t="s">
        <v>211</v>
      </c>
      <c r="F17" s="204" t="s">
        <v>244</v>
      </c>
      <c r="G17" s="204"/>
      <c r="H17" s="204"/>
      <c r="I17" s="326"/>
    </row>
    <row r="18" spans="1:9" s="345" customFormat="1" ht="15.75" customHeight="1" x14ac:dyDescent="0.2">
      <c r="A18" s="343" t="s">
        <v>212</v>
      </c>
      <c r="B18" s="344" t="s">
        <v>213</v>
      </c>
      <c r="F18" s="323" t="s">
        <v>244</v>
      </c>
      <c r="G18" s="323" t="s">
        <v>244</v>
      </c>
      <c r="H18" s="323" t="s">
        <v>244</v>
      </c>
      <c r="I18" s="347" t="s">
        <v>244</v>
      </c>
    </row>
    <row r="19" spans="1:9" s="342" customFormat="1" ht="15.75" customHeight="1" x14ac:dyDescent="0.2">
      <c r="A19" s="340" t="s">
        <v>214</v>
      </c>
      <c r="B19" s="341" t="s">
        <v>215</v>
      </c>
      <c r="F19" s="329"/>
      <c r="G19" s="329" t="s">
        <v>244</v>
      </c>
      <c r="H19" s="329" t="s">
        <v>244</v>
      </c>
      <c r="I19" s="330"/>
    </row>
    <row r="20" spans="1:9" s="345" customFormat="1" ht="15.75" customHeight="1" x14ac:dyDescent="0.2">
      <c r="A20" s="343" t="s">
        <v>216</v>
      </c>
      <c r="B20" s="344" t="s">
        <v>217</v>
      </c>
      <c r="F20" s="331" t="s">
        <v>244</v>
      </c>
      <c r="G20" s="331" t="s">
        <v>244</v>
      </c>
      <c r="H20" s="331"/>
      <c r="I20" s="332" t="s">
        <v>244</v>
      </c>
    </row>
    <row r="21" spans="1:9" s="342" customFormat="1" ht="15.75" customHeight="1" x14ac:dyDescent="0.2">
      <c r="A21" s="340" t="s">
        <v>56</v>
      </c>
      <c r="B21" s="341" t="s">
        <v>57</v>
      </c>
      <c r="F21" s="204"/>
      <c r="G21" s="204"/>
      <c r="H21" s="204" t="s">
        <v>244</v>
      </c>
      <c r="I21" s="326"/>
    </row>
    <row r="22" spans="1:9" s="345" customFormat="1" ht="15.75" customHeight="1" x14ac:dyDescent="0.2">
      <c r="A22" s="343" t="s">
        <v>60</v>
      </c>
      <c r="B22" s="344" t="s">
        <v>61</v>
      </c>
      <c r="F22" s="323" t="s">
        <v>244</v>
      </c>
      <c r="G22" s="323" t="s">
        <v>244</v>
      </c>
      <c r="H22" s="323"/>
      <c r="I22" s="347"/>
    </row>
    <row r="23" spans="1:9" s="342" customFormat="1" ht="15.75" customHeight="1" x14ac:dyDescent="0.2">
      <c r="A23" s="340" t="s">
        <v>87</v>
      </c>
      <c r="B23" s="341" t="s">
        <v>218</v>
      </c>
      <c r="F23" s="204"/>
      <c r="G23" s="204"/>
      <c r="H23" s="204"/>
      <c r="I23" s="326" t="s">
        <v>244</v>
      </c>
    </row>
    <row r="24" spans="1:9" s="345" customFormat="1" ht="12.75" x14ac:dyDescent="0.2">
      <c r="A24" s="361" t="s">
        <v>219</v>
      </c>
      <c r="B24" s="344" t="s">
        <v>220</v>
      </c>
      <c r="F24" s="323"/>
      <c r="G24" s="323" t="s">
        <v>244</v>
      </c>
      <c r="H24" s="323"/>
      <c r="I24" s="347" t="s">
        <v>244</v>
      </c>
    </row>
    <row r="25" spans="1:9" s="342" customFormat="1" ht="12.75" x14ac:dyDescent="0.2">
      <c r="A25" s="362" t="s">
        <v>222</v>
      </c>
      <c r="B25" s="341" t="s">
        <v>221</v>
      </c>
      <c r="F25" s="204"/>
      <c r="G25" s="204" t="s">
        <v>244</v>
      </c>
      <c r="H25" s="204"/>
      <c r="I25" s="326"/>
    </row>
    <row r="26" spans="1:9" s="345" customFormat="1" ht="12.75" x14ac:dyDescent="0.2">
      <c r="A26" s="361" t="s">
        <v>223</v>
      </c>
      <c r="B26" s="344" t="s">
        <v>224</v>
      </c>
      <c r="F26" s="323" t="s">
        <v>244</v>
      </c>
      <c r="G26" s="323" t="s">
        <v>244</v>
      </c>
      <c r="H26" s="323" t="s">
        <v>244</v>
      </c>
      <c r="I26" s="347" t="s">
        <v>244</v>
      </c>
    </row>
    <row r="27" spans="1:9" s="342" customFormat="1" ht="12.75" x14ac:dyDescent="0.2">
      <c r="A27" s="362" t="s">
        <v>231</v>
      </c>
      <c r="B27" s="341" t="s">
        <v>232</v>
      </c>
      <c r="F27" s="204"/>
      <c r="G27" s="204" t="s">
        <v>244</v>
      </c>
      <c r="H27" s="204"/>
      <c r="I27" s="326"/>
    </row>
    <row r="28" spans="1:9" s="345" customFormat="1" ht="12.75" x14ac:dyDescent="0.2">
      <c r="A28" s="361" t="s">
        <v>225</v>
      </c>
      <c r="B28" s="344" t="s">
        <v>226</v>
      </c>
      <c r="F28" s="323"/>
      <c r="G28" s="323"/>
      <c r="H28" s="323" t="s">
        <v>244</v>
      </c>
      <c r="I28" s="347"/>
    </row>
    <row r="29" spans="1:9" s="342" customFormat="1" ht="12.75" x14ac:dyDescent="0.2">
      <c r="A29" s="362" t="s">
        <v>227</v>
      </c>
      <c r="B29" s="341" t="s">
        <v>228</v>
      </c>
      <c r="F29" s="204"/>
      <c r="G29" s="204" t="s">
        <v>244</v>
      </c>
      <c r="H29" s="204"/>
      <c r="I29" s="326"/>
    </row>
    <row r="30" spans="1:9" s="345" customFormat="1" ht="12.75" x14ac:dyDescent="0.2">
      <c r="A30" s="361" t="s">
        <v>229</v>
      </c>
      <c r="B30" s="344" t="s">
        <v>230</v>
      </c>
      <c r="F30" s="323" t="s">
        <v>244</v>
      </c>
      <c r="G30" s="323"/>
      <c r="H30" s="323" t="s">
        <v>244</v>
      </c>
      <c r="I30" s="347" t="s">
        <v>244</v>
      </c>
    </row>
    <row r="31" spans="1:9" s="342" customFormat="1" ht="15.75" customHeight="1" x14ac:dyDescent="0.2">
      <c r="A31" s="340" t="s">
        <v>72</v>
      </c>
      <c r="B31" s="341" t="s">
        <v>73</v>
      </c>
      <c r="F31" s="204"/>
      <c r="G31" s="204"/>
      <c r="H31" s="204"/>
      <c r="I31" s="326"/>
    </row>
    <row r="32" spans="1:9" s="345" customFormat="1" ht="12.75" x14ac:dyDescent="0.2">
      <c r="A32" s="343" t="s">
        <v>233</v>
      </c>
      <c r="B32" s="344" t="s">
        <v>234</v>
      </c>
      <c r="F32" s="323"/>
      <c r="G32" s="323" t="s">
        <v>244</v>
      </c>
      <c r="H32" s="323" t="s">
        <v>244</v>
      </c>
      <c r="I32" s="347"/>
    </row>
    <row r="33" spans="1:9" s="342" customFormat="1" ht="12.75" x14ac:dyDescent="0.2">
      <c r="A33" s="340" t="s">
        <v>206</v>
      </c>
      <c r="B33" s="341" t="s">
        <v>207</v>
      </c>
      <c r="C33" s="342" t="s">
        <v>208</v>
      </c>
      <c r="F33" s="325" t="s">
        <v>244</v>
      </c>
      <c r="G33" s="204" t="s">
        <v>244</v>
      </c>
      <c r="H33" s="204" t="s">
        <v>244</v>
      </c>
      <c r="I33" s="326" t="s">
        <v>244</v>
      </c>
    </row>
    <row r="34" spans="1:9" s="345" customFormat="1" ht="12.75" x14ac:dyDescent="0.2">
      <c r="A34" s="343" t="s">
        <v>237</v>
      </c>
      <c r="B34" s="344" t="s">
        <v>238</v>
      </c>
      <c r="F34" s="346" t="s">
        <v>244</v>
      </c>
      <c r="G34" s="323"/>
      <c r="H34" s="323"/>
      <c r="I34" s="347"/>
    </row>
    <row r="35" spans="1:9" s="342" customFormat="1" ht="12.75" x14ac:dyDescent="0.2">
      <c r="A35" s="340" t="s">
        <v>239</v>
      </c>
      <c r="B35" s="341" t="s">
        <v>240</v>
      </c>
      <c r="F35" s="325"/>
      <c r="G35" s="204" t="s">
        <v>244</v>
      </c>
      <c r="H35" s="204" t="s">
        <v>244</v>
      </c>
      <c r="I35" s="326" t="s">
        <v>244</v>
      </c>
    </row>
    <row r="36" spans="1:9" s="345" customFormat="1" ht="12.75" x14ac:dyDescent="0.2">
      <c r="A36" s="343" t="s">
        <v>235</v>
      </c>
      <c r="B36" s="344" t="s">
        <v>236</v>
      </c>
      <c r="F36" s="323" t="s">
        <v>244</v>
      </c>
      <c r="G36" s="323"/>
      <c r="H36" s="323"/>
      <c r="I36" s="347" t="s">
        <v>244</v>
      </c>
    </row>
    <row r="37" spans="1:9" s="342" customFormat="1" ht="12.75" x14ac:dyDescent="0.2">
      <c r="A37" s="362"/>
      <c r="B37" s="341"/>
      <c r="F37" s="204"/>
      <c r="G37" s="204"/>
      <c r="H37" s="204"/>
      <c r="I37" s="326"/>
    </row>
    <row r="38" spans="1:9" s="345" customFormat="1" ht="12.75" x14ac:dyDescent="0.2">
      <c r="A38" s="343" t="s">
        <v>257</v>
      </c>
      <c r="I38" s="355"/>
    </row>
    <row r="39" spans="1:9" s="345" customFormat="1" ht="12.75" x14ac:dyDescent="0.2">
      <c r="A39" s="343" t="s">
        <v>256</v>
      </c>
      <c r="I39" s="355"/>
    </row>
    <row r="40" spans="1:9" s="352" customFormat="1" ht="12.75" x14ac:dyDescent="0.2">
      <c r="A40" s="350"/>
      <c r="B40" s="351"/>
      <c r="F40" s="363"/>
      <c r="G40" s="222"/>
      <c r="H40" s="222"/>
      <c r="I40" s="353"/>
    </row>
    <row r="41" spans="1:9" s="365" customFormat="1" ht="12.75" x14ac:dyDescent="0.2">
      <c r="A41" s="364" t="s">
        <v>246</v>
      </c>
      <c r="I41" s="373"/>
    </row>
    <row r="42" spans="1:9" s="345" customFormat="1" ht="12.75" x14ac:dyDescent="0.2">
      <c r="A42" s="343" t="s">
        <v>247</v>
      </c>
      <c r="I42" s="355"/>
    </row>
    <row r="43" spans="1:9" s="345" customFormat="1" ht="12.75" x14ac:dyDescent="0.2">
      <c r="A43" s="343" t="s">
        <v>248</v>
      </c>
      <c r="I43" s="355"/>
    </row>
    <row r="44" spans="1:9" s="345" customFormat="1" ht="12.75" x14ac:dyDescent="0.2">
      <c r="A44" s="343" t="s">
        <v>249</v>
      </c>
      <c r="I44" s="355"/>
    </row>
    <row r="45" spans="1:9" s="345" customFormat="1" ht="12.75" x14ac:dyDescent="0.2">
      <c r="A45" s="343" t="s">
        <v>250</v>
      </c>
      <c r="I45" s="355"/>
    </row>
    <row r="46" spans="1:9" s="354" customFormat="1" ht="13.5" thickBot="1" x14ac:dyDescent="0.25">
      <c r="A46" s="359" t="s">
        <v>251</v>
      </c>
      <c r="B46" s="356"/>
      <c r="C46" s="356"/>
      <c r="D46" s="356"/>
      <c r="E46" s="357"/>
      <c r="F46" s="356"/>
      <c r="G46" s="356"/>
      <c r="H46" s="356"/>
      <c r="I46" s="358"/>
    </row>
    <row r="47" spans="1:9" x14ac:dyDescent="0.2">
      <c r="A47" s="369"/>
      <c r="B47" s="369"/>
      <c r="C47" s="369"/>
      <c r="D47" s="369"/>
      <c r="E47" s="370"/>
      <c r="F47" s="369"/>
      <c r="G47" s="369"/>
      <c r="H47" s="369"/>
      <c r="I47" s="369"/>
    </row>
    <row r="48" spans="1:9" x14ac:dyDescent="0.2">
      <c r="A48" s="369"/>
      <c r="B48" s="369"/>
      <c r="C48" s="369"/>
      <c r="D48" s="369"/>
      <c r="E48" s="370"/>
      <c r="F48" s="369"/>
      <c r="G48" s="369"/>
      <c r="H48" s="369"/>
      <c r="I48" s="369"/>
    </row>
    <row r="49" spans="1:9" x14ac:dyDescent="0.2">
      <c r="A49" s="369"/>
      <c r="B49" s="369"/>
      <c r="C49" s="369"/>
      <c r="D49" s="369"/>
      <c r="E49" s="370"/>
      <c r="F49" s="369"/>
      <c r="G49" s="369"/>
      <c r="H49" s="369"/>
      <c r="I49" s="369"/>
    </row>
    <row r="50" spans="1:9" x14ac:dyDescent="0.2">
      <c r="A50" s="369"/>
      <c r="B50" s="369"/>
      <c r="C50" s="369"/>
      <c r="D50" s="369"/>
      <c r="E50" s="370"/>
      <c r="F50" s="369"/>
      <c r="G50" s="369"/>
      <c r="H50" s="369"/>
      <c r="I50" s="369"/>
    </row>
    <row r="51" spans="1:9" x14ac:dyDescent="0.2">
      <c r="A51" s="369"/>
      <c r="B51" s="369"/>
      <c r="C51" s="369"/>
      <c r="D51" s="369"/>
      <c r="E51" s="370"/>
      <c r="F51" s="369"/>
      <c r="G51" s="369"/>
      <c r="H51" s="369"/>
      <c r="I51" s="369"/>
    </row>
    <row r="52" spans="1:9" x14ac:dyDescent="0.2">
      <c r="A52" s="369"/>
      <c r="B52" s="369"/>
      <c r="C52" s="369"/>
      <c r="D52" s="369"/>
      <c r="E52" s="370"/>
      <c r="F52" s="369"/>
      <c r="G52" s="369"/>
      <c r="H52" s="369"/>
      <c r="I52" s="369"/>
    </row>
    <row r="53" spans="1:9" x14ac:dyDescent="0.2">
      <c r="A53" s="369"/>
      <c r="B53" s="369"/>
      <c r="C53" s="369"/>
      <c r="D53" s="369"/>
      <c r="E53" s="370"/>
      <c r="F53" s="369"/>
      <c r="G53" s="369"/>
      <c r="H53" s="369"/>
      <c r="I53" s="369"/>
    </row>
    <row r="54" spans="1:9" x14ac:dyDescent="0.2">
      <c r="A54" s="369"/>
      <c r="B54" s="369"/>
      <c r="C54" s="369"/>
      <c r="D54" s="369"/>
      <c r="E54" s="370"/>
      <c r="F54" s="369"/>
      <c r="G54" s="369"/>
      <c r="H54" s="369"/>
      <c r="I54" s="369"/>
    </row>
    <row r="55" spans="1:9" x14ac:dyDescent="0.2">
      <c r="A55" s="369"/>
      <c r="B55" s="369"/>
      <c r="C55" s="369"/>
      <c r="D55" s="369"/>
      <c r="E55" s="370"/>
      <c r="F55" s="369"/>
      <c r="G55" s="369"/>
      <c r="H55" s="369"/>
      <c r="I55" s="369"/>
    </row>
    <row r="56" spans="1:9" x14ac:dyDescent="0.2">
      <c r="A56" s="369"/>
      <c r="B56" s="369"/>
      <c r="C56" s="369"/>
      <c r="D56" s="369"/>
      <c r="E56" s="370"/>
      <c r="F56" s="369"/>
      <c r="G56" s="369"/>
      <c r="H56" s="369"/>
      <c r="I56" s="369"/>
    </row>
    <row r="57" spans="1:9" x14ac:dyDescent="0.2">
      <c r="A57" s="369"/>
      <c r="B57" s="369"/>
      <c r="C57" s="369"/>
      <c r="D57" s="369"/>
      <c r="E57" s="370"/>
      <c r="F57" s="369"/>
      <c r="G57" s="369"/>
      <c r="H57" s="369"/>
      <c r="I57" s="369"/>
    </row>
    <row r="58" spans="1:9" x14ac:dyDescent="0.2">
      <c r="A58" s="369"/>
      <c r="B58" s="369"/>
      <c r="C58" s="369"/>
      <c r="D58" s="369"/>
      <c r="E58" s="370"/>
      <c r="F58" s="369"/>
      <c r="G58" s="369"/>
      <c r="H58" s="369"/>
      <c r="I58" s="369"/>
    </row>
    <row r="59" spans="1:9" x14ac:dyDescent="0.2">
      <c r="A59" s="369"/>
      <c r="B59" s="369"/>
      <c r="C59" s="369"/>
      <c r="D59" s="369"/>
      <c r="E59" s="370"/>
      <c r="F59" s="369"/>
      <c r="G59" s="369"/>
      <c r="H59" s="369"/>
      <c r="I59" s="369"/>
    </row>
    <row r="60" spans="1:9" x14ac:dyDescent="0.2">
      <c r="A60" s="369"/>
      <c r="B60" s="369"/>
      <c r="C60" s="369"/>
      <c r="D60" s="369"/>
      <c r="E60" s="370"/>
      <c r="F60" s="369"/>
      <c r="G60" s="369"/>
      <c r="H60" s="369"/>
      <c r="I60" s="369"/>
    </row>
    <row r="61" spans="1:9" x14ac:dyDescent="0.2">
      <c r="A61" s="369"/>
      <c r="B61" s="369"/>
      <c r="C61" s="369"/>
      <c r="D61" s="369"/>
      <c r="E61" s="370"/>
      <c r="F61" s="369"/>
      <c r="G61" s="369"/>
      <c r="H61" s="369"/>
      <c r="I61" s="369"/>
    </row>
    <row r="62" spans="1:9" x14ac:dyDescent="0.2">
      <c r="A62" s="369"/>
      <c r="B62" s="369"/>
      <c r="C62" s="369"/>
      <c r="D62" s="369"/>
      <c r="E62" s="370"/>
      <c r="F62" s="369"/>
      <c r="G62" s="369"/>
      <c r="H62" s="369"/>
      <c r="I62" s="369"/>
    </row>
    <row r="63" spans="1:9" x14ac:dyDescent="0.2">
      <c r="A63" s="369"/>
      <c r="B63" s="369"/>
      <c r="C63" s="369"/>
      <c r="D63" s="369"/>
      <c r="E63" s="370"/>
      <c r="F63" s="369"/>
      <c r="G63" s="369"/>
      <c r="H63" s="369"/>
      <c r="I63" s="369"/>
    </row>
    <row r="64" spans="1:9" x14ac:dyDescent="0.2">
      <c r="A64" s="369"/>
      <c r="B64" s="369"/>
      <c r="C64" s="369"/>
      <c r="D64" s="369"/>
      <c r="E64" s="370"/>
      <c r="F64" s="369"/>
      <c r="G64" s="369"/>
      <c r="H64" s="369"/>
      <c r="I64" s="369"/>
    </row>
    <row r="65" spans="1:9" x14ac:dyDescent="0.2">
      <c r="A65" s="369"/>
      <c r="B65" s="369"/>
      <c r="C65" s="369"/>
      <c r="D65" s="369"/>
      <c r="E65" s="370"/>
      <c r="F65" s="369"/>
      <c r="G65" s="369"/>
      <c r="H65" s="369"/>
      <c r="I65" s="369"/>
    </row>
    <row r="66" spans="1:9" x14ac:dyDescent="0.2">
      <c r="A66" s="369"/>
      <c r="B66" s="369"/>
      <c r="C66" s="369"/>
      <c r="D66" s="369"/>
      <c r="E66" s="370"/>
      <c r="F66" s="369"/>
      <c r="G66" s="369"/>
      <c r="H66" s="369"/>
      <c r="I66" s="369"/>
    </row>
    <row r="67" spans="1:9" x14ac:dyDescent="0.2">
      <c r="A67" s="369"/>
      <c r="B67" s="369"/>
      <c r="C67" s="369"/>
      <c r="D67" s="369"/>
      <c r="E67" s="370"/>
      <c r="F67" s="369"/>
      <c r="G67" s="369"/>
      <c r="H67" s="369"/>
      <c r="I67" s="369"/>
    </row>
    <row r="68" spans="1:9" x14ac:dyDescent="0.2">
      <c r="A68" s="369"/>
      <c r="B68" s="369"/>
      <c r="C68" s="369"/>
      <c r="D68" s="369"/>
      <c r="E68" s="370"/>
      <c r="F68" s="369"/>
      <c r="G68" s="369"/>
      <c r="H68" s="369"/>
      <c r="I68" s="369"/>
    </row>
    <row r="69" spans="1:9" x14ac:dyDescent="0.2">
      <c r="A69" s="369"/>
      <c r="B69" s="369"/>
      <c r="C69" s="369"/>
      <c r="D69" s="369"/>
      <c r="E69" s="370"/>
      <c r="F69" s="369"/>
      <c r="G69" s="369"/>
      <c r="H69" s="369"/>
      <c r="I69" s="369"/>
    </row>
    <row r="70" spans="1:9" x14ac:dyDescent="0.2">
      <c r="A70" s="369"/>
      <c r="B70" s="369"/>
      <c r="C70" s="369"/>
      <c r="D70" s="369"/>
      <c r="E70" s="370"/>
      <c r="F70" s="369"/>
      <c r="G70" s="369"/>
      <c r="H70" s="369"/>
      <c r="I70" s="369"/>
    </row>
    <row r="71" spans="1:9" x14ac:dyDescent="0.2">
      <c r="A71" s="369"/>
      <c r="B71" s="369"/>
      <c r="C71" s="369"/>
      <c r="D71" s="369"/>
      <c r="E71" s="370"/>
      <c r="F71" s="369"/>
      <c r="G71" s="369"/>
      <c r="H71" s="369"/>
      <c r="I71" s="369"/>
    </row>
    <row r="72" spans="1:9" x14ac:dyDescent="0.2">
      <c r="A72" s="369"/>
      <c r="B72" s="369"/>
      <c r="C72" s="369"/>
      <c r="D72" s="369"/>
      <c r="E72" s="370"/>
      <c r="F72" s="369"/>
      <c r="G72" s="369"/>
      <c r="H72" s="369"/>
      <c r="I72" s="369"/>
    </row>
    <row r="73" spans="1:9" x14ac:dyDescent="0.2">
      <c r="A73" s="369"/>
      <c r="B73" s="369"/>
      <c r="C73" s="369"/>
      <c r="D73" s="369"/>
      <c r="E73" s="370"/>
      <c r="F73" s="369"/>
      <c r="G73" s="369"/>
      <c r="H73" s="369"/>
      <c r="I73" s="369"/>
    </row>
    <row r="74" spans="1:9" x14ac:dyDescent="0.2">
      <c r="A74" s="369"/>
      <c r="B74" s="369"/>
      <c r="C74" s="369"/>
      <c r="D74" s="369"/>
      <c r="E74" s="370"/>
      <c r="F74" s="369"/>
      <c r="G74" s="369"/>
      <c r="H74" s="369"/>
      <c r="I74" s="369"/>
    </row>
    <row r="75" spans="1:9" x14ac:dyDescent="0.2">
      <c r="A75" s="368"/>
      <c r="B75" s="89"/>
      <c r="C75" s="89"/>
      <c r="D75" s="89"/>
      <c r="E75" s="90"/>
      <c r="F75" s="89"/>
      <c r="G75" s="89"/>
      <c r="H75" s="89"/>
      <c r="I75" s="327"/>
    </row>
  </sheetData>
  <phoneticPr fontId="2" type="noConversion"/>
  <pageMargins left="0.75" right="0.75" top="1" bottom="1" header="0.5" footer="0.5"/>
  <pageSetup scale="80" orientation="portrait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H120"/>
  <sheetViews>
    <sheetView zoomScale="75" zoomScaleNormal="100" workbookViewId="0">
      <pane xSplit="7" ySplit="7" topLeftCell="H8" activePane="bottomRight" state="frozen"/>
      <selection pane="topRight" activeCell="G1" sqref="G1"/>
      <selection pane="bottomLeft" activeCell="A8" sqref="A8"/>
      <selection pane="bottomRight" activeCell="AF22" sqref="AF22"/>
    </sheetView>
  </sheetViews>
  <sheetFormatPr defaultRowHeight="12.75" x14ac:dyDescent="0.2"/>
  <cols>
    <col min="1" max="2" width="21.140625" style="23" customWidth="1"/>
    <col min="3" max="4" width="8.7109375" style="23" customWidth="1"/>
    <col min="5" max="5" width="8.140625" style="7" customWidth="1"/>
    <col min="6" max="6" width="8.7109375" style="7" customWidth="1"/>
    <col min="7" max="7" width="8.7109375" style="301" customWidth="1"/>
    <col min="8" max="16" width="5.7109375" style="23" customWidth="1"/>
    <col min="17" max="17" width="5.7109375" style="197" customWidth="1"/>
    <col min="18" max="30" width="5.7109375" style="23" customWidth="1"/>
    <col min="31" max="16384" width="9.140625" style="23"/>
  </cols>
  <sheetData>
    <row r="1" spans="1:34" s="250" customFormat="1" ht="20.25" x14ac:dyDescent="0.3">
      <c r="A1" s="246" t="s">
        <v>0</v>
      </c>
      <c r="B1" s="247"/>
      <c r="C1" s="247"/>
      <c r="D1" s="247"/>
      <c r="E1" s="247"/>
      <c r="F1" s="247"/>
      <c r="G1" s="290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8"/>
      <c r="AE1" s="249"/>
    </row>
    <row r="2" spans="1:34" s="250" customFormat="1" ht="20.25" x14ac:dyDescent="0.3">
      <c r="A2" s="251" t="s">
        <v>135</v>
      </c>
      <c r="B2" s="252"/>
      <c r="C2" s="252"/>
      <c r="D2" s="252"/>
      <c r="E2" s="252"/>
      <c r="F2" s="252"/>
      <c r="G2" s="291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3"/>
      <c r="AE2" s="249"/>
    </row>
    <row r="3" spans="1:34" s="10" customFormat="1" ht="13.5" thickBot="1" x14ac:dyDescent="0.25">
      <c r="A3" s="167"/>
      <c r="B3" s="168"/>
      <c r="C3" s="168"/>
      <c r="D3" s="168"/>
      <c r="E3" s="169"/>
      <c r="F3" s="169"/>
      <c r="G3" s="292"/>
      <c r="H3" s="168"/>
      <c r="I3" s="168"/>
      <c r="J3" s="168"/>
      <c r="K3" s="168"/>
      <c r="L3" s="168"/>
      <c r="M3" s="168"/>
      <c r="N3" s="168"/>
      <c r="O3" s="168"/>
      <c r="P3" s="168"/>
      <c r="Q3" s="191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70"/>
      <c r="AE3" s="102"/>
    </row>
    <row r="4" spans="1:34" s="11" customFormat="1" ht="13.5" thickBot="1" x14ac:dyDescent="0.25">
      <c r="A4" s="120"/>
      <c r="B4" s="121"/>
      <c r="C4" s="122"/>
      <c r="D4" s="122"/>
      <c r="E4" s="122"/>
      <c r="F4" s="122"/>
      <c r="G4" s="293"/>
      <c r="H4" s="122"/>
      <c r="I4" s="122"/>
      <c r="J4" s="122"/>
      <c r="K4" s="122"/>
      <c r="L4" s="122"/>
      <c r="M4" s="122"/>
      <c r="N4" s="122"/>
      <c r="O4" s="122"/>
      <c r="P4" s="122"/>
      <c r="Q4" s="19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03"/>
    </row>
    <row r="5" spans="1:34" s="12" customFormat="1" ht="15.75" customHeight="1" x14ac:dyDescent="0.25">
      <c r="A5" s="123" t="s">
        <v>119</v>
      </c>
      <c r="B5" s="124"/>
      <c r="C5" s="125"/>
      <c r="D5" s="125"/>
      <c r="E5" s="126"/>
      <c r="F5" s="127"/>
      <c r="G5" s="294"/>
      <c r="H5" s="128" t="s">
        <v>118</v>
      </c>
      <c r="I5" s="128"/>
      <c r="J5" s="128"/>
      <c r="K5" s="128"/>
      <c r="L5" s="128"/>
      <c r="M5" s="128"/>
      <c r="N5" s="127"/>
      <c r="O5" s="128"/>
      <c r="P5" s="128"/>
      <c r="Q5" s="193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9"/>
      <c r="AE5" s="104"/>
    </row>
    <row r="6" spans="1:34" s="11" customFormat="1" ht="15.75" customHeight="1" x14ac:dyDescent="0.2">
      <c r="A6" s="130"/>
      <c r="B6" s="57"/>
      <c r="C6" s="56"/>
      <c r="D6" s="57"/>
      <c r="E6" s="56" t="s">
        <v>1</v>
      </c>
      <c r="F6" s="56" t="s">
        <v>2</v>
      </c>
      <c r="G6" s="295" t="s">
        <v>189</v>
      </c>
      <c r="H6" s="57"/>
      <c r="I6" s="57"/>
      <c r="J6" s="57"/>
      <c r="K6" s="57"/>
      <c r="L6" s="57"/>
      <c r="M6" s="57"/>
      <c r="N6" s="57"/>
      <c r="O6" s="57"/>
      <c r="P6" s="57"/>
      <c r="Q6" s="18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131"/>
      <c r="AE6" s="103"/>
    </row>
    <row r="7" spans="1:34" s="289" customFormat="1" ht="15.75" customHeight="1" x14ac:dyDescent="0.2">
      <c r="A7" s="285" t="s">
        <v>3</v>
      </c>
      <c r="B7" s="286" t="s">
        <v>4</v>
      </c>
      <c r="C7" s="286" t="s">
        <v>5</v>
      </c>
      <c r="D7" s="286" t="s">
        <v>6</v>
      </c>
      <c r="E7" s="286" t="s">
        <v>7</v>
      </c>
      <c r="F7" s="286" t="s">
        <v>8</v>
      </c>
      <c r="G7" s="296" t="s">
        <v>190</v>
      </c>
      <c r="H7" s="286">
        <v>11</v>
      </c>
      <c r="I7" s="286">
        <v>12</v>
      </c>
      <c r="J7" s="286">
        <v>13</v>
      </c>
      <c r="K7" s="286">
        <v>14</v>
      </c>
      <c r="L7" s="286">
        <v>15</v>
      </c>
      <c r="M7" s="286">
        <v>17</v>
      </c>
      <c r="N7" s="286">
        <v>18</v>
      </c>
      <c r="O7" s="286">
        <v>19</v>
      </c>
      <c r="P7" s="286">
        <v>20</v>
      </c>
      <c r="Q7" s="286">
        <v>22</v>
      </c>
      <c r="R7" s="286">
        <v>23</v>
      </c>
      <c r="S7" s="286">
        <v>24</v>
      </c>
      <c r="T7" s="286">
        <v>25</v>
      </c>
      <c r="U7" s="286">
        <v>26</v>
      </c>
      <c r="V7" s="286">
        <v>27</v>
      </c>
      <c r="W7" s="286">
        <v>28</v>
      </c>
      <c r="X7" s="286">
        <v>29</v>
      </c>
      <c r="Y7" s="286">
        <v>30</v>
      </c>
      <c r="Z7" s="286">
        <v>36</v>
      </c>
      <c r="AA7" s="286">
        <v>37</v>
      </c>
      <c r="AB7" s="286">
        <v>38</v>
      </c>
      <c r="AC7" s="286">
        <v>39</v>
      </c>
      <c r="AD7" s="287">
        <v>77</v>
      </c>
      <c r="AE7" s="288"/>
      <c r="AF7" s="286"/>
      <c r="AG7" s="286"/>
      <c r="AH7" s="286"/>
    </row>
    <row r="8" spans="1:34" s="11" customFormat="1" ht="15.75" customHeight="1" x14ac:dyDescent="0.2">
      <c r="A8" s="132"/>
      <c r="B8" s="55"/>
      <c r="C8" s="56"/>
      <c r="D8" s="55"/>
      <c r="E8" s="133" t="s">
        <v>9</v>
      </c>
      <c r="F8" s="56"/>
      <c r="G8" s="295" t="s">
        <v>191</v>
      </c>
      <c r="H8" s="134"/>
      <c r="I8" s="134"/>
      <c r="J8" s="134"/>
      <c r="K8" s="134"/>
      <c r="L8" s="134"/>
      <c r="M8" s="134"/>
      <c r="N8" s="134"/>
      <c r="O8" s="134"/>
      <c r="P8" s="134"/>
      <c r="Q8" s="195"/>
      <c r="R8" s="134"/>
      <c r="S8" s="134"/>
      <c r="T8" s="134"/>
      <c r="U8" s="134"/>
      <c r="V8" s="134"/>
      <c r="W8" s="134"/>
      <c r="X8" s="134"/>
      <c r="Y8" s="134"/>
      <c r="Z8" s="134"/>
      <c r="AA8" s="55"/>
      <c r="AB8" s="55"/>
      <c r="AC8" s="59"/>
      <c r="AD8" s="131"/>
      <c r="AE8" s="103"/>
    </row>
    <row r="9" spans="1:34" s="12" customFormat="1" ht="15.75" customHeight="1" x14ac:dyDescent="0.2">
      <c r="A9" s="132" t="s">
        <v>25</v>
      </c>
      <c r="B9" s="57"/>
      <c r="C9" s="56"/>
      <c r="D9" s="56"/>
      <c r="E9" s="56"/>
      <c r="F9" s="56"/>
      <c r="G9" s="295"/>
      <c r="H9" s="56"/>
      <c r="I9" s="56"/>
      <c r="J9" s="56"/>
      <c r="K9" s="56"/>
      <c r="L9" s="56"/>
      <c r="M9" s="56"/>
      <c r="N9" s="56"/>
      <c r="O9" s="56"/>
      <c r="P9" s="56"/>
      <c r="Q9" s="194"/>
      <c r="R9" s="56"/>
      <c r="S9" s="56"/>
      <c r="T9" s="56"/>
      <c r="U9" s="56"/>
      <c r="V9" s="56"/>
      <c r="W9" s="56"/>
      <c r="X9" s="56"/>
      <c r="Y9" s="56"/>
      <c r="Z9" s="56"/>
      <c r="AA9" s="55"/>
      <c r="AB9" s="57"/>
      <c r="AC9" s="59"/>
      <c r="AD9" s="131"/>
      <c r="AE9" s="104"/>
    </row>
    <row r="10" spans="1:34" s="12" customFormat="1" ht="15.75" customHeight="1" x14ac:dyDescent="0.2">
      <c r="A10" s="111" t="s">
        <v>35</v>
      </c>
      <c r="B10" s="52" t="s">
        <v>36</v>
      </c>
      <c r="C10" s="13" t="s">
        <v>37</v>
      </c>
      <c r="D10" s="13" t="s">
        <v>12</v>
      </c>
      <c r="E10" s="13"/>
      <c r="F10" s="13">
        <v>2</v>
      </c>
      <c r="G10" s="282"/>
      <c r="H10" s="13"/>
      <c r="I10" s="13"/>
      <c r="J10" s="13">
        <v>1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C10" s="14"/>
      <c r="AD10" s="110"/>
      <c r="AE10" s="104"/>
    </row>
    <row r="11" spans="1:34" s="11" customFormat="1" ht="15.75" customHeight="1" x14ac:dyDescent="0.2">
      <c r="A11" s="130"/>
      <c r="B11" s="58"/>
      <c r="C11" s="59"/>
      <c r="D11" s="59"/>
      <c r="E11" s="59"/>
      <c r="F11" s="59"/>
      <c r="G11" s="297"/>
      <c r="H11" s="59"/>
      <c r="I11" s="59"/>
      <c r="J11" s="59"/>
      <c r="K11" s="59"/>
      <c r="L11" s="59"/>
      <c r="M11" s="59"/>
      <c r="N11" s="59"/>
      <c r="O11" s="59"/>
      <c r="P11" s="59"/>
      <c r="Q11" s="186"/>
      <c r="R11" s="59"/>
      <c r="S11" s="59"/>
      <c r="T11" s="59"/>
      <c r="U11" s="59"/>
      <c r="V11" s="59"/>
      <c r="W11" s="59"/>
      <c r="X11" s="59"/>
      <c r="Y11" s="59"/>
      <c r="Z11" s="59"/>
      <c r="AA11" s="57"/>
      <c r="AB11" s="57"/>
      <c r="AC11" s="135"/>
      <c r="AD11" s="131"/>
      <c r="AE11" s="103"/>
    </row>
    <row r="12" spans="1:34" s="12" customFormat="1" ht="15.75" customHeight="1" x14ac:dyDescent="0.2">
      <c r="A12" s="132" t="s">
        <v>48</v>
      </c>
      <c r="B12" s="136"/>
      <c r="C12" s="56"/>
      <c r="D12" s="56"/>
      <c r="E12" s="56"/>
      <c r="F12" s="56"/>
      <c r="G12" s="295"/>
      <c r="H12" s="59"/>
      <c r="I12" s="59"/>
      <c r="J12" s="59"/>
      <c r="K12" s="59"/>
      <c r="L12" s="59"/>
      <c r="M12" s="59"/>
      <c r="N12" s="59"/>
      <c r="O12" s="59"/>
      <c r="P12" s="59"/>
      <c r="Q12" s="186"/>
      <c r="R12" s="59"/>
      <c r="S12" s="59"/>
      <c r="T12" s="59"/>
      <c r="U12" s="59"/>
      <c r="V12" s="59"/>
      <c r="W12" s="59"/>
      <c r="X12" s="59"/>
      <c r="Y12" s="59"/>
      <c r="Z12" s="59"/>
      <c r="AA12" s="55"/>
      <c r="AB12" s="55"/>
      <c r="AC12" s="135"/>
      <c r="AD12" s="131"/>
      <c r="AE12" s="104"/>
    </row>
    <row r="13" spans="1:34" s="12" customFormat="1" ht="15.75" customHeight="1" x14ac:dyDescent="0.2">
      <c r="A13" s="111" t="s">
        <v>50</v>
      </c>
      <c r="B13" s="52" t="s">
        <v>51</v>
      </c>
      <c r="C13" s="13" t="s">
        <v>49</v>
      </c>
      <c r="D13" s="13" t="s">
        <v>12</v>
      </c>
      <c r="E13" s="13"/>
      <c r="F13" s="13">
        <v>1</v>
      </c>
      <c r="G13" s="282">
        <f>SUM(H13:AD13)/23</f>
        <v>0.34782608695652173</v>
      </c>
      <c r="H13" s="13"/>
      <c r="I13" s="13"/>
      <c r="J13" s="13"/>
      <c r="K13" s="13"/>
      <c r="L13" s="13"/>
      <c r="M13" s="13"/>
      <c r="N13" s="13">
        <v>3</v>
      </c>
      <c r="O13" s="13"/>
      <c r="P13" s="13"/>
      <c r="Q13" s="13"/>
      <c r="R13" s="13"/>
      <c r="S13" s="13"/>
      <c r="T13" s="13"/>
      <c r="U13" s="13"/>
      <c r="V13" s="13"/>
      <c r="W13" s="13">
        <v>5</v>
      </c>
      <c r="X13" s="13"/>
      <c r="Y13" s="13"/>
      <c r="Z13" s="13"/>
      <c r="AC13" s="14"/>
      <c r="AD13" s="110"/>
      <c r="AE13" s="104"/>
    </row>
    <row r="14" spans="1:34" s="12" customFormat="1" ht="15.75" customHeight="1" x14ac:dyDescent="0.2">
      <c r="A14" s="137" t="s">
        <v>122</v>
      </c>
      <c r="B14" s="58" t="s">
        <v>55</v>
      </c>
      <c r="C14" s="59" t="s">
        <v>52</v>
      </c>
      <c r="D14" s="59" t="s">
        <v>12</v>
      </c>
      <c r="E14" s="59"/>
      <c r="F14" s="59">
        <v>3</v>
      </c>
      <c r="G14" s="298">
        <f t="shared" ref="G14:G23" si="0">SUM(H14:AD14)/23</f>
        <v>2.1739130434782608</v>
      </c>
      <c r="H14" s="59"/>
      <c r="I14" s="59"/>
      <c r="J14" s="59">
        <v>5</v>
      </c>
      <c r="K14" s="59">
        <v>3</v>
      </c>
      <c r="L14" s="59">
        <v>10</v>
      </c>
      <c r="M14" s="59"/>
      <c r="N14" s="59"/>
      <c r="O14" s="59"/>
      <c r="P14" s="59">
        <v>2</v>
      </c>
      <c r="Q14" s="186">
        <v>5</v>
      </c>
      <c r="R14" s="59">
        <v>5</v>
      </c>
      <c r="S14" s="59"/>
      <c r="T14" s="59"/>
      <c r="U14" s="59"/>
      <c r="V14" s="59"/>
      <c r="W14" s="59"/>
      <c r="X14" s="59"/>
      <c r="Y14" s="59">
        <v>15</v>
      </c>
      <c r="Z14" s="59"/>
      <c r="AA14" s="57"/>
      <c r="AB14" s="57"/>
      <c r="AC14" s="135">
        <v>5</v>
      </c>
      <c r="AD14" s="131"/>
      <c r="AE14" s="104"/>
    </row>
    <row r="15" spans="1:34" s="8" customFormat="1" ht="15.75" customHeight="1" x14ac:dyDescent="0.2">
      <c r="A15" s="111" t="s">
        <v>58</v>
      </c>
      <c r="B15" s="52" t="s">
        <v>59</v>
      </c>
      <c r="C15" s="13" t="s">
        <v>18</v>
      </c>
      <c r="D15" s="13" t="s">
        <v>12</v>
      </c>
      <c r="E15" s="13"/>
      <c r="F15" s="13">
        <v>2</v>
      </c>
      <c r="G15" s="282">
        <f t="shared" si="0"/>
        <v>0.21739130434782608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>
        <v>5</v>
      </c>
      <c r="Y15" s="13"/>
      <c r="Z15" s="13"/>
      <c r="AA15" s="143"/>
      <c r="AC15" s="15"/>
      <c r="AD15" s="113"/>
      <c r="AE15" s="105"/>
    </row>
    <row r="16" spans="1:34" s="8" customFormat="1" ht="15.75" customHeight="1" x14ac:dyDescent="0.2">
      <c r="A16" s="141" t="s">
        <v>123</v>
      </c>
      <c r="B16" s="58" t="s">
        <v>63</v>
      </c>
      <c r="C16" s="18" t="s">
        <v>49</v>
      </c>
      <c r="D16" s="18" t="s">
        <v>12</v>
      </c>
      <c r="E16" s="18"/>
      <c r="F16" s="18">
        <v>1</v>
      </c>
      <c r="G16" s="298">
        <f t="shared" si="0"/>
        <v>4.4347826086956523</v>
      </c>
      <c r="H16" s="18"/>
      <c r="I16" s="18"/>
      <c r="J16" s="18">
        <v>20</v>
      </c>
      <c r="K16" s="18">
        <v>10</v>
      </c>
      <c r="L16" s="18"/>
      <c r="M16" s="18"/>
      <c r="N16" s="18">
        <v>10</v>
      </c>
      <c r="O16" s="18">
        <v>10</v>
      </c>
      <c r="P16" s="18">
        <v>2</v>
      </c>
      <c r="Q16" s="196"/>
      <c r="R16" s="18"/>
      <c r="S16" s="18">
        <v>10</v>
      </c>
      <c r="T16" s="18"/>
      <c r="U16" s="18"/>
      <c r="V16" s="18"/>
      <c r="W16" s="18">
        <v>10</v>
      </c>
      <c r="X16" s="18">
        <v>5</v>
      </c>
      <c r="Y16" s="18">
        <v>10</v>
      </c>
      <c r="Z16" s="18"/>
      <c r="AA16" s="60">
        <v>15</v>
      </c>
      <c r="AB16" s="60"/>
      <c r="AC16" s="138"/>
      <c r="AD16" s="139"/>
      <c r="AE16" s="105"/>
    </row>
    <row r="17" spans="1:31" s="8" customFormat="1" ht="15.75" customHeight="1" x14ac:dyDescent="0.2">
      <c r="A17" s="112" t="s">
        <v>64</v>
      </c>
      <c r="B17" s="52" t="s">
        <v>65</v>
      </c>
      <c r="C17" s="9" t="s">
        <v>49</v>
      </c>
      <c r="D17" s="9" t="s">
        <v>12</v>
      </c>
      <c r="E17" s="9"/>
      <c r="F17" s="9">
        <v>1</v>
      </c>
      <c r="G17" s="282">
        <f t="shared" si="0"/>
        <v>0.30434782608695654</v>
      </c>
      <c r="H17" s="9"/>
      <c r="I17" s="9"/>
      <c r="J17" s="9"/>
      <c r="K17" s="9"/>
      <c r="L17" s="9">
        <v>3</v>
      </c>
      <c r="M17" s="9"/>
      <c r="N17" s="9"/>
      <c r="O17" s="9"/>
      <c r="P17" s="9"/>
      <c r="Q17" s="9"/>
      <c r="R17" s="9">
        <v>1</v>
      </c>
      <c r="S17" s="9"/>
      <c r="T17" s="9"/>
      <c r="U17" s="9">
        <v>3</v>
      </c>
      <c r="V17" s="9"/>
      <c r="W17" s="9"/>
      <c r="X17" s="9"/>
      <c r="Y17" s="9"/>
      <c r="Z17" s="9"/>
      <c r="AC17" s="15"/>
      <c r="AD17" s="113"/>
      <c r="AE17" s="105"/>
    </row>
    <row r="18" spans="1:31" s="8" customFormat="1" ht="15.75" customHeight="1" x14ac:dyDescent="0.2">
      <c r="A18" s="141" t="s">
        <v>124</v>
      </c>
      <c r="B18" s="58" t="s">
        <v>67</v>
      </c>
      <c r="C18" s="18" t="s">
        <v>49</v>
      </c>
      <c r="D18" s="18" t="s">
        <v>12</v>
      </c>
      <c r="E18" s="18"/>
      <c r="F18" s="18">
        <v>1</v>
      </c>
      <c r="G18" s="298">
        <f t="shared" si="0"/>
        <v>0.65217391304347827</v>
      </c>
      <c r="H18" s="18"/>
      <c r="I18" s="18"/>
      <c r="J18" s="18"/>
      <c r="K18" s="18"/>
      <c r="L18" s="18"/>
      <c r="M18" s="18"/>
      <c r="N18" s="18"/>
      <c r="O18" s="18"/>
      <c r="P18" s="18"/>
      <c r="Q18" s="196"/>
      <c r="R18" s="18"/>
      <c r="S18" s="18"/>
      <c r="T18" s="18"/>
      <c r="U18" s="18"/>
      <c r="V18" s="18">
        <v>10</v>
      </c>
      <c r="W18" s="18">
        <v>5</v>
      </c>
      <c r="X18" s="18"/>
      <c r="Y18" s="18"/>
      <c r="Z18" s="18"/>
      <c r="AA18" s="60"/>
      <c r="AB18" s="60"/>
      <c r="AC18" s="138"/>
      <c r="AD18" s="139"/>
      <c r="AE18" s="105"/>
    </row>
    <row r="19" spans="1:31" s="8" customFormat="1" ht="15.75" customHeight="1" x14ac:dyDescent="0.2">
      <c r="A19" s="112" t="s">
        <v>68</v>
      </c>
      <c r="B19" s="52" t="s">
        <v>69</v>
      </c>
      <c r="C19" s="9" t="s">
        <v>49</v>
      </c>
      <c r="D19" s="9" t="s">
        <v>12</v>
      </c>
      <c r="E19" s="9"/>
      <c r="F19" s="9">
        <v>1</v>
      </c>
      <c r="G19" s="282">
        <f t="shared" si="0"/>
        <v>0.13043478260869565</v>
      </c>
      <c r="H19" s="9"/>
      <c r="I19" s="9"/>
      <c r="J19" s="9"/>
      <c r="K19" s="9"/>
      <c r="L19" s="9"/>
      <c r="M19" s="9"/>
      <c r="N19" s="9"/>
      <c r="O19" s="9">
        <v>3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C19" s="15"/>
      <c r="AD19" s="113"/>
      <c r="AE19" s="105"/>
    </row>
    <row r="20" spans="1:31" s="8" customFormat="1" ht="15.75" customHeight="1" x14ac:dyDescent="0.2">
      <c r="A20" s="140" t="s">
        <v>70</v>
      </c>
      <c r="B20" s="58" t="s">
        <v>71</v>
      </c>
      <c r="C20" s="18" t="s">
        <v>49</v>
      </c>
      <c r="D20" s="18" t="s">
        <v>12</v>
      </c>
      <c r="E20" s="18"/>
      <c r="F20" s="18">
        <v>1</v>
      </c>
      <c r="G20" s="298">
        <f t="shared" si="0"/>
        <v>1.3913043478260869</v>
      </c>
      <c r="H20" s="18"/>
      <c r="I20" s="18"/>
      <c r="J20" s="18">
        <v>32</v>
      </c>
      <c r="K20" s="18"/>
      <c r="L20" s="18"/>
      <c r="M20" s="18"/>
      <c r="N20" s="18"/>
      <c r="O20" s="18"/>
      <c r="P20" s="18"/>
      <c r="Q20" s="196"/>
      <c r="R20" s="18"/>
      <c r="S20" s="18"/>
      <c r="T20" s="18"/>
      <c r="U20" s="18"/>
      <c r="V20" s="18"/>
      <c r="W20" s="18"/>
      <c r="X20" s="18"/>
      <c r="Y20" s="18"/>
      <c r="Z20" s="18"/>
      <c r="AA20" s="60"/>
      <c r="AB20" s="60"/>
      <c r="AC20" s="138"/>
      <c r="AD20" s="139"/>
      <c r="AE20" s="105"/>
    </row>
    <row r="21" spans="1:31" s="9" customFormat="1" ht="15.75" customHeight="1" x14ac:dyDescent="0.2">
      <c r="A21" s="112" t="s">
        <v>74</v>
      </c>
      <c r="B21" s="52" t="s">
        <v>75</v>
      </c>
      <c r="C21" s="9" t="s">
        <v>18</v>
      </c>
      <c r="D21" s="9" t="s">
        <v>12</v>
      </c>
      <c r="E21" s="9" t="s">
        <v>27</v>
      </c>
      <c r="F21" s="9">
        <v>2</v>
      </c>
      <c r="G21" s="282">
        <f t="shared" si="0"/>
        <v>6.5217391304347823</v>
      </c>
      <c r="J21" s="9">
        <v>10</v>
      </c>
      <c r="K21" s="9">
        <v>3</v>
      </c>
      <c r="L21" s="9">
        <v>10</v>
      </c>
      <c r="P21" s="9">
        <v>2</v>
      </c>
      <c r="Q21" s="9">
        <v>25</v>
      </c>
      <c r="R21" s="9">
        <v>5</v>
      </c>
      <c r="X21" s="9">
        <v>5</v>
      </c>
      <c r="Y21" s="9">
        <v>15</v>
      </c>
      <c r="AA21" s="16"/>
      <c r="AB21" s="16"/>
      <c r="AC21" s="9">
        <v>75</v>
      </c>
      <c r="AD21" s="114"/>
      <c r="AE21" s="106"/>
    </row>
    <row r="22" spans="1:31" s="9" customFormat="1" ht="15.75" customHeight="1" x14ac:dyDescent="0.2">
      <c r="A22" s="140" t="s">
        <v>76</v>
      </c>
      <c r="B22" s="58" t="s">
        <v>77</v>
      </c>
      <c r="C22" s="18" t="s">
        <v>49</v>
      </c>
      <c r="D22" s="18" t="s">
        <v>12</v>
      </c>
      <c r="E22" s="18"/>
      <c r="F22" s="18">
        <v>1</v>
      </c>
      <c r="G22" s="298">
        <f t="shared" si="0"/>
        <v>27.434782608695652</v>
      </c>
      <c r="H22" s="18">
        <v>100</v>
      </c>
      <c r="I22" s="18">
        <v>65</v>
      </c>
      <c r="J22" s="18">
        <v>20</v>
      </c>
      <c r="K22" s="18">
        <v>50</v>
      </c>
      <c r="L22" s="18"/>
      <c r="M22" s="18"/>
      <c r="N22" s="18">
        <v>50</v>
      </c>
      <c r="O22" s="18">
        <v>70</v>
      </c>
      <c r="P22" s="18"/>
      <c r="Q22" s="196"/>
      <c r="R22" s="18">
        <v>1</v>
      </c>
      <c r="S22" s="18">
        <v>30</v>
      </c>
      <c r="T22" s="18">
        <v>80</v>
      </c>
      <c r="U22" s="18">
        <v>35</v>
      </c>
      <c r="V22" s="18">
        <v>30</v>
      </c>
      <c r="W22" s="18">
        <v>35</v>
      </c>
      <c r="X22" s="18">
        <v>5</v>
      </c>
      <c r="Y22" s="18">
        <v>35</v>
      </c>
      <c r="Z22" s="18"/>
      <c r="AA22" s="17">
        <v>25</v>
      </c>
      <c r="AB22" s="17"/>
      <c r="AC22" s="18"/>
      <c r="AD22" s="116"/>
      <c r="AE22" s="106"/>
    </row>
    <row r="23" spans="1:31" s="9" customFormat="1" ht="15.75" customHeight="1" x14ac:dyDescent="0.2">
      <c r="A23" s="119" t="s">
        <v>125</v>
      </c>
      <c r="B23" s="52" t="s">
        <v>78</v>
      </c>
      <c r="C23" s="9" t="s">
        <v>49</v>
      </c>
      <c r="D23" s="9" t="s">
        <v>12</v>
      </c>
      <c r="F23" s="9">
        <v>1</v>
      </c>
      <c r="G23" s="282">
        <f t="shared" si="0"/>
        <v>0.17391304347826086</v>
      </c>
      <c r="J23" s="9">
        <v>4</v>
      </c>
      <c r="AA23" s="16"/>
      <c r="AB23" s="16"/>
      <c r="AD23" s="114"/>
      <c r="AE23" s="106"/>
    </row>
    <row r="24" spans="1:31" s="18" customFormat="1" ht="15.75" customHeight="1" x14ac:dyDescent="0.2">
      <c r="A24" s="115"/>
      <c r="B24" s="117"/>
      <c r="G24" s="298"/>
      <c r="Q24" s="196"/>
      <c r="AA24" s="17"/>
      <c r="AB24" s="17"/>
      <c r="AD24" s="116"/>
      <c r="AE24" s="107"/>
    </row>
    <row r="25" spans="1:31" s="12" customFormat="1" ht="15.75" customHeight="1" x14ac:dyDescent="0.2">
      <c r="A25" s="132" t="s">
        <v>83</v>
      </c>
      <c r="B25" s="136"/>
      <c r="C25" s="56"/>
      <c r="D25" s="56"/>
      <c r="E25" s="56"/>
      <c r="F25" s="56"/>
      <c r="G25" s="295"/>
      <c r="H25" s="59"/>
      <c r="I25" s="59"/>
      <c r="J25" s="59"/>
      <c r="K25" s="59"/>
      <c r="L25" s="59"/>
      <c r="M25" s="59"/>
      <c r="N25" s="59"/>
      <c r="O25" s="59"/>
      <c r="P25" s="59"/>
      <c r="Q25" s="186"/>
      <c r="R25" s="59"/>
      <c r="S25" s="59"/>
      <c r="T25" s="59"/>
      <c r="U25" s="59"/>
      <c r="V25" s="59"/>
      <c r="W25" s="59"/>
      <c r="X25" s="59"/>
      <c r="Y25" s="59"/>
      <c r="Z25" s="59"/>
      <c r="AA25" s="55"/>
      <c r="AB25" s="55"/>
      <c r="AC25" s="135"/>
      <c r="AD25" s="131"/>
      <c r="AE25" s="104"/>
    </row>
    <row r="26" spans="1:31" s="187" customFormat="1" ht="15.75" customHeight="1" x14ac:dyDescent="0.2">
      <c r="A26" s="283" t="s">
        <v>126</v>
      </c>
      <c r="B26" s="284" t="s">
        <v>84</v>
      </c>
      <c r="C26" s="186" t="s">
        <v>14</v>
      </c>
      <c r="D26" s="186" t="s">
        <v>15</v>
      </c>
      <c r="E26" s="186"/>
      <c r="F26" s="186">
        <v>4</v>
      </c>
      <c r="G26" s="298">
        <f t="shared" ref="G26:G35" si="1">SUM(H26:AD26)/23</f>
        <v>0.73913043478260865</v>
      </c>
      <c r="H26" s="186"/>
      <c r="I26" s="186"/>
      <c r="J26" s="186"/>
      <c r="K26" s="186"/>
      <c r="L26" s="186"/>
      <c r="M26" s="186"/>
      <c r="N26" s="186"/>
      <c r="O26" s="186"/>
      <c r="P26" s="186">
        <v>2</v>
      </c>
      <c r="Q26" s="186">
        <v>10</v>
      </c>
      <c r="R26" s="186"/>
      <c r="S26" s="186"/>
      <c r="T26" s="186"/>
      <c r="U26" s="186"/>
      <c r="V26" s="186"/>
      <c r="W26" s="186"/>
      <c r="X26" s="186">
        <v>5</v>
      </c>
      <c r="Y26" s="186"/>
      <c r="Z26" s="186"/>
      <c r="AC26" s="188"/>
      <c r="AD26" s="189"/>
      <c r="AE26" s="190"/>
    </row>
    <row r="27" spans="1:31" s="12" customFormat="1" ht="15.75" customHeight="1" x14ac:dyDescent="0.2">
      <c r="A27" s="118" t="s">
        <v>128</v>
      </c>
      <c r="B27" s="52" t="s">
        <v>86</v>
      </c>
      <c r="C27" s="13" t="s">
        <v>49</v>
      </c>
      <c r="D27" s="13" t="s">
        <v>12</v>
      </c>
      <c r="E27" s="13"/>
      <c r="F27" s="13">
        <v>1</v>
      </c>
      <c r="G27" s="282">
        <f t="shared" si="1"/>
        <v>0.52173913043478259</v>
      </c>
      <c r="H27" s="13"/>
      <c r="I27" s="13"/>
      <c r="J27" s="13"/>
      <c r="K27" s="13"/>
      <c r="L27" s="13"/>
      <c r="M27" s="13"/>
      <c r="N27" s="13"/>
      <c r="O27" s="13">
        <v>2</v>
      </c>
      <c r="P27" s="13"/>
      <c r="Q27" s="13"/>
      <c r="R27" s="13"/>
      <c r="S27" s="13"/>
      <c r="T27" s="13"/>
      <c r="U27" s="13">
        <v>10</v>
      </c>
      <c r="V27" s="13"/>
      <c r="W27" s="13"/>
      <c r="X27" s="13"/>
      <c r="Y27" s="13"/>
      <c r="Z27" s="13"/>
      <c r="AC27" s="14"/>
      <c r="AD27" s="110"/>
      <c r="AE27" s="104"/>
    </row>
    <row r="28" spans="1:31" s="12" customFormat="1" ht="15.75" customHeight="1" x14ac:dyDescent="0.2">
      <c r="A28" s="130" t="s">
        <v>89</v>
      </c>
      <c r="B28" s="58" t="s">
        <v>90</v>
      </c>
      <c r="C28" s="59" t="s">
        <v>49</v>
      </c>
      <c r="D28" s="59" t="s">
        <v>12</v>
      </c>
      <c r="E28" s="59"/>
      <c r="F28" s="59">
        <v>1</v>
      </c>
      <c r="G28" s="298">
        <f t="shared" si="1"/>
        <v>0.43478260869565216</v>
      </c>
      <c r="H28" s="59"/>
      <c r="I28" s="59"/>
      <c r="J28" s="59"/>
      <c r="K28" s="59"/>
      <c r="L28" s="59"/>
      <c r="M28" s="59"/>
      <c r="N28" s="59"/>
      <c r="O28" s="59">
        <v>5</v>
      </c>
      <c r="P28" s="59"/>
      <c r="Q28" s="186"/>
      <c r="R28" s="59"/>
      <c r="S28" s="59"/>
      <c r="T28" s="59"/>
      <c r="U28" s="59"/>
      <c r="V28" s="59"/>
      <c r="W28" s="59"/>
      <c r="X28" s="59"/>
      <c r="Y28" s="59"/>
      <c r="Z28" s="59"/>
      <c r="AA28" s="57">
        <v>5</v>
      </c>
      <c r="AB28" s="57"/>
      <c r="AC28" s="135"/>
      <c r="AD28" s="131"/>
      <c r="AE28" s="104"/>
    </row>
    <row r="29" spans="1:31" s="12" customFormat="1" ht="15.75" customHeight="1" x14ac:dyDescent="0.2">
      <c r="A29" s="111" t="s">
        <v>91</v>
      </c>
      <c r="B29" s="52" t="s">
        <v>92</v>
      </c>
      <c r="C29" s="13" t="s">
        <v>49</v>
      </c>
      <c r="D29" s="13" t="s">
        <v>12</v>
      </c>
      <c r="E29" s="13"/>
      <c r="F29" s="13">
        <v>1</v>
      </c>
      <c r="G29" s="282">
        <f t="shared" si="1"/>
        <v>0.65217391304347827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>
        <v>15</v>
      </c>
      <c r="T29" s="13"/>
      <c r="U29" s="13"/>
      <c r="V29" s="13"/>
      <c r="W29" s="13"/>
      <c r="X29" s="13"/>
      <c r="Y29" s="13"/>
      <c r="Z29" s="13"/>
      <c r="AC29" s="14"/>
      <c r="AD29" s="110"/>
      <c r="AE29" s="104"/>
    </row>
    <row r="30" spans="1:31" s="12" customFormat="1" ht="15.75" customHeight="1" x14ac:dyDescent="0.2">
      <c r="A30" s="130" t="s">
        <v>95</v>
      </c>
      <c r="B30" s="58" t="s">
        <v>96</v>
      </c>
      <c r="C30" s="59" t="s">
        <v>97</v>
      </c>
      <c r="D30" s="59" t="s">
        <v>12</v>
      </c>
      <c r="E30" s="59"/>
      <c r="F30" s="59">
        <v>1</v>
      </c>
      <c r="G30" s="298">
        <f t="shared" si="1"/>
        <v>2.4782608695652173</v>
      </c>
      <c r="H30" s="59"/>
      <c r="I30" s="59"/>
      <c r="J30" s="59">
        <v>5</v>
      </c>
      <c r="K30" s="59">
        <v>5</v>
      </c>
      <c r="L30" s="59">
        <v>5</v>
      </c>
      <c r="M30" s="59"/>
      <c r="N30" s="59">
        <v>2</v>
      </c>
      <c r="O30" s="59"/>
      <c r="P30" s="59"/>
      <c r="Q30" s="186"/>
      <c r="R30" s="59">
        <v>5</v>
      </c>
      <c r="S30" s="59">
        <v>5</v>
      </c>
      <c r="T30" s="59"/>
      <c r="U30" s="59">
        <v>5</v>
      </c>
      <c r="V30" s="59"/>
      <c r="W30" s="59"/>
      <c r="X30" s="59">
        <v>5</v>
      </c>
      <c r="Y30" s="59">
        <v>10</v>
      </c>
      <c r="Z30" s="59"/>
      <c r="AA30" s="57">
        <v>5</v>
      </c>
      <c r="AB30" s="57"/>
      <c r="AC30" s="135">
        <v>5</v>
      </c>
      <c r="AD30" s="131"/>
      <c r="AE30" s="104"/>
    </row>
    <row r="31" spans="1:31" s="12" customFormat="1" ht="15.75" customHeight="1" x14ac:dyDescent="0.2">
      <c r="A31" s="111" t="s">
        <v>102</v>
      </c>
      <c r="B31" s="52" t="s">
        <v>103</v>
      </c>
      <c r="C31" s="13" t="s">
        <v>49</v>
      </c>
      <c r="D31" s="13" t="s">
        <v>12</v>
      </c>
      <c r="E31" s="13"/>
      <c r="F31" s="13">
        <v>1</v>
      </c>
      <c r="G31" s="282">
        <f t="shared" si="1"/>
        <v>7.6086956521739131</v>
      </c>
      <c r="H31" s="13"/>
      <c r="I31" s="13"/>
      <c r="J31" s="13">
        <v>3</v>
      </c>
      <c r="K31" s="13">
        <v>5</v>
      </c>
      <c r="L31" s="13">
        <v>5</v>
      </c>
      <c r="M31" s="13"/>
      <c r="N31" s="13"/>
      <c r="O31" s="13"/>
      <c r="P31" s="13">
        <v>2</v>
      </c>
      <c r="Q31" s="13">
        <v>5</v>
      </c>
      <c r="R31" s="13">
        <v>30</v>
      </c>
      <c r="S31" s="13"/>
      <c r="T31" s="13"/>
      <c r="U31" s="13">
        <v>15</v>
      </c>
      <c r="V31" s="13">
        <v>5</v>
      </c>
      <c r="W31" s="13"/>
      <c r="X31" s="13"/>
      <c r="Y31" s="13"/>
      <c r="Z31" s="13"/>
      <c r="AA31" s="12">
        <v>5</v>
      </c>
      <c r="AC31" s="14"/>
      <c r="AD31" s="110">
        <v>100</v>
      </c>
      <c r="AE31" s="104"/>
    </row>
    <row r="32" spans="1:31" s="12" customFormat="1" ht="15.75" customHeight="1" x14ac:dyDescent="0.2">
      <c r="A32" s="130" t="s">
        <v>104</v>
      </c>
      <c r="B32" s="58" t="s">
        <v>105</v>
      </c>
      <c r="C32" s="59" t="s">
        <v>49</v>
      </c>
      <c r="D32" s="59" t="s">
        <v>12</v>
      </c>
      <c r="E32" s="59"/>
      <c r="F32" s="59">
        <v>1</v>
      </c>
      <c r="G32" s="298">
        <f t="shared" si="1"/>
        <v>0.43478260869565216</v>
      </c>
      <c r="H32" s="59"/>
      <c r="I32" s="59"/>
      <c r="J32" s="59"/>
      <c r="K32" s="59"/>
      <c r="L32" s="59">
        <v>2</v>
      </c>
      <c r="M32" s="59"/>
      <c r="N32" s="59"/>
      <c r="O32" s="59"/>
      <c r="P32" s="59"/>
      <c r="Q32" s="186"/>
      <c r="R32" s="59"/>
      <c r="S32" s="59">
        <v>5</v>
      </c>
      <c r="T32" s="59"/>
      <c r="U32" s="59"/>
      <c r="V32" s="59"/>
      <c r="W32" s="59"/>
      <c r="X32" s="59"/>
      <c r="Y32" s="59"/>
      <c r="Z32" s="59"/>
      <c r="AA32" s="57"/>
      <c r="AB32" s="57"/>
      <c r="AC32" s="135">
        <v>3</v>
      </c>
      <c r="AD32" s="131"/>
      <c r="AE32" s="104"/>
    </row>
    <row r="33" spans="1:33" s="12" customFormat="1" ht="15.75" customHeight="1" x14ac:dyDescent="0.2">
      <c r="A33" s="31" t="s">
        <v>87</v>
      </c>
      <c r="B33" s="50" t="s">
        <v>88</v>
      </c>
      <c r="C33" s="37" t="s">
        <v>34</v>
      </c>
      <c r="D33" s="37" t="s">
        <v>12</v>
      </c>
      <c r="E33" s="37"/>
      <c r="F33" s="37">
        <v>2</v>
      </c>
      <c r="G33" s="282">
        <f t="shared" si="1"/>
        <v>0.21739130434782608</v>
      </c>
      <c r="H33" s="13"/>
      <c r="I33" s="13"/>
      <c r="J33" s="13"/>
      <c r="K33" s="13"/>
      <c r="L33" s="13"/>
      <c r="M33" s="13"/>
      <c r="N33" s="13"/>
      <c r="O33" s="13"/>
      <c r="P33" s="13"/>
      <c r="Q33" s="13">
        <v>5</v>
      </c>
      <c r="R33" s="13"/>
      <c r="S33" s="13"/>
      <c r="T33" s="13"/>
      <c r="U33" s="13"/>
      <c r="V33" s="13"/>
      <c r="W33" s="13"/>
      <c r="X33" s="13"/>
      <c r="Y33" s="13"/>
      <c r="Z33" s="13"/>
      <c r="AC33" s="14"/>
      <c r="AD33" s="110"/>
      <c r="AE33" s="104"/>
    </row>
    <row r="34" spans="1:33" s="187" customFormat="1" ht="15.75" customHeight="1" x14ac:dyDescent="0.2">
      <c r="A34" s="184" t="s">
        <v>98</v>
      </c>
      <c r="B34" s="185" t="s">
        <v>99</v>
      </c>
      <c r="C34" s="41" t="s">
        <v>18</v>
      </c>
      <c r="D34" s="41" t="s">
        <v>12</v>
      </c>
      <c r="E34" s="41" t="s">
        <v>27</v>
      </c>
      <c r="F34" s="41">
        <v>2</v>
      </c>
      <c r="G34" s="298">
        <f t="shared" si="1"/>
        <v>0.21739130434782608</v>
      </c>
      <c r="H34" s="186"/>
      <c r="I34" s="186"/>
      <c r="J34" s="186"/>
      <c r="K34" s="186"/>
      <c r="L34" s="186"/>
      <c r="M34" s="186"/>
      <c r="N34" s="186"/>
      <c r="O34" s="186"/>
      <c r="P34" s="186"/>
      <c r="Q34" s="186">
        <v>5</v>
      </c>
      <c r="R34" s="186"/>
      <c r="S34" s="186"/>
      <c r="T34" s="186"/>
      <c r="U34" s="186"/>
      <c r="V34" s="186"/>
      <c r="W34" s="186"/>
      <c r="X34" s="186"/>
      <c r="Y34" s="186"/>
      <c r="Z34" s="186"/>
      <c r="AC34" s="188"/>
      <c r="AD34" s="189"/>
      <c r="AE34" s="190"/>
    </row>
    <row r="35" spans="1:33" s="12" customFormat="1" ht="15.75" customHeight="1" x14ac:dyDescent="0.2">
      <c r="A35" s="31" t="s">
        <v>100</v>
      </c>
      <c r="B35" s="50" t="s">
        <v>101</v>
      </c>
      <c r="C35" s="37" t="s">
        <v>18</v>
      </c>
      <c r="D35" s="37" t="s">
        <v>12</v>
      </c>
      <c r="E35" s="37" t="s">
        <v>27</v>
      </c>
      <c r="F35" s="37">
        <v>2</v>
      </c>
      <c r="G35" s="282">
        <f t="shared" si="1"/>
        <v>0.65217391304347827</v>
      </c>
      <c r="H35" s="13"/>
      <c r="I35" s="13"/>
      <c r="J35" s="13"/>
      <c r="K35" s="13"/>
      <c r="L35" s="13"/>
      <c r="M35" s="13"/>
      <c r="N35" s="13"/>
      <c r="O35" s="13"/>
      <c r="P35" s="13"/>
      <c r="Q35" s="13">
        <v>15</v>
      </c>
      <c r="R35" s="13"/>
      <c r="S35" s="13"/>
      <c r="T35" s="13"/>
      <c r="U35" s="13"/>
      <c r="V35" s="13"/>
      <c r="W35" s="13"/>
      <c r="X35" s="13"/>
      <c r="Y35" s="13"/>
      <c r="Z35" s="13"/>
      <c r="AC35" s="14"/>
      <c r="AD35" s="110"/>
      <c r="AE35" s="104"/>
    </row>
    <row r="36" spans="1:33" s="11" customFormat="1" ht="15.75" customHeight="1" x14ac:dyDescent="0.2">
      <c r="A36" s="130"/>
      <c r="B36" s="58"/>
      <c r="C36" s="57"/>
      <c r="D36" s="57"/>
      <c r="E36" s="59"/>
      <c r="F36" s="59"/>
      <c r="G36" s="297"/>
      <c r="H36" s="57"/>
      <c r="I36" s="57"/>
      <c r="J36" s="57"/>
      <c r="K36" s="57"/>
      <c r="L36" s="57"/>
      <c r="M36" s="57"/>
      <c r="N36" s="57"/>
      <c r="O36" s="57"/>
      <c r="P36" s="57"/>
      <c r="Q36" s="18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131"/>
      <c r="AE36" s="103"/>
    </row>
    <row r="37" spans="1:33" s="12" customFormat="1" ht="15.75" customHeight="1" x14ac:dyDescent="0.2">
      <c r="A37" s="111" t="s">
        <v>197</v>
      </c>
      <c r="B37" s="52"/>
      <c r="E37" s="13"/>
      <c r="F37" s="13"/>
      <c r="G37" s="282"/>
      <c r="H37" s="14"/>
      <c r="I37" s="14"/>
      <c r="J37" s="13" t="s">
        <v>186</v>
      </c>
      <c r="K37" s="13" t="s">
        <v>176</v>
      </c>
      <c r="L37" s="13" t="s">
        <v>142</v>
      </c>
      <c r="M37" s="13" t="s">
        <v>107</v>
      </c>
      <c r="N37" s="13"/>
      <c r="O37" s="13"/>
      <c r="P37" s="13" t="s">
        <v>108</v>
      </c>
      <c r="Q37" s="13" t="s">
        <v>139</v>
      </c>
      <c r="R37" s="13" t="s">
        <v>140</v>
      </c>
      <c r="S37" s="13" t="s">
        <v>183</v>
      </c>
      <c r="T37" s="13"/>
      <c r="U37" s="13" t="s">
        <v>187</v>
      </c>
      <c r="V37" s="13" t="s">
        <v>182</v>
      </c>
      <c r="W37" s="13" t="s">
        <v>109</v>
      </c>
      <c r="X37" s="13" t="s">
        <v>117</v>
      </c>
      <c r="Y37" s="13" t="s">
        <v>174</v>
      </c>
      <c r="Z37" s="13" t="s">
        <v>107</v>
      </c>
      <c r="AA37" s="13" t="s">
        <v>109</v>
      </c>
      <c r="AB37" s="13" t="s">
        <v>107</v>
      </c>
      <c r="AC37" s="13" t="s">
        <v>188</v>
      </c>
      <c r="AD37" s="110"/>
      <c r="AE37" s="104"/>
    </row>
    <row r="38" spans="1:33" s="11" customFormat="1" ht="15.75" customHeight="1" x14ac:dyDescent="0.2">
      <c r="A38" s="130" t="s">
        <v>193</v>
      </c>
      <c r="B38" s="58"/>
      <c r="C38" s="57"/>
      <c r="D38" s="57"/>
      <c r="E38" s="59"/>
      <c r="F38" s="59">
        <f>SUM(H37:AD37)</f>
        <v>0</v>
      </c>
      <c r="G38" s="297">
        <f>SUM(N37:T37)</f>
        <v>0</v>
      </c>
      <c r="H38" s="135"/>
      <c r="I38" s="135">
        <v>35</v>
      </c>
      <c r="J38" s="59"/>
      <c r="K38" s="59"/>
      <c r="L38" s="59"/>
      <c r="M38" s="59"/>
      <c r="N38" s="59">
        <v>35</v>
      </c>
      <c r="O38" s="59">
        <v>10</v>
      </c>
      <c r="P38" s="59"/>
      <c r="Q38" s="186"/>
      <c r="R38" s="59"/>
      <c r="S38" s="59"/>
      <c r="T38" s="59">
        <v>20</v>
      </c>
      <c r="U38" s="59"/>
      <c r="V38" s="59"/>
      <c r="W38" s="59"/>
      <c r="X38" s="59"/>
      <c r="Y38" s="59"/>
      <c r="Z38" s="59"/>
      <c r="AA38" s="59"/>
      <c r="AB38" s="59"/>
      <c r="AC38" s="59"/>
      <c r="AD38" s="131"/>
      <c r="AE38" s="103"/>
    </row>
    <row r="39" spans="1:33" s="19" customFormat="1" ht="15.75" customHeight="1" x14ac:dyDescent="0.2">
      <c r="A39" s="304" t="s">
        <v>194</v>
      </c>
      <c r="B39" s="305"/>
      <c r="C39" s="306">
        <f>SUM(H39:AD39)/23</f>
        <v>61.347826086956523</v>
      </c>
      <c r="E39" s="20"/>
      <c r="F39" s="20"/>
      <c r="G39" s="282"/>
      <c r="H39" s="205">
        <f>SUM(H37,H27:H35,H16:H23,H13:H15)</f>
        <v>100</v>
      </c>
      <c r="I39" s="205">
        <f>SUM(I37,I27:I35,I16:I23,I13:I15,I38)</f>
        <v>100</v>
      </c>
      <c r="J39" s="205">
        <f>SUM(J37,J27:J35,J16:J23,J13:J15)</f>
        <v>99</v>
      </c>
      <c r="K39" s="205">
        <f>SUM(K37,K27:K35,K16:K23,K13:K15)</f>
        <v>76</v>
      </c>
      <c r="L39" s="205">
        <v>35</v>
      </c>
      <c r="M39" s="205">
        <f>SUM(M37,M27:M35,M16:M23,M13:M15)</f>
        <v>0</v>
      </c>
      <c r="N39" s="205">
        <f>SUM(N37,N27:N35,N16:N23,N13:N15,N38)</f>
        <v>100</v>
      </c>
      <c r="O39" s="205">
        <f>SUM(O37,O27:O35,O16:O23,O13:O15,O38)</f>
        <v>100</v>
      </c>
      <c r="P39" s="205">
        <v>8</v>
      </c>
      <c r="Q39" s="205">
        <v>60</v>
      </c>
      <c r="R39" s="205">
        <v>47</v>
      </c>
      <c r="S39" s="205">
        <v>65</v>
      </c>
      <c r="T39" s="205">
        <f>SUM(T37,T27:T35,T16:T23,T13:T15,T38)</f>
        <v>100</v>
      </c>
      <c r="U39" s="205">
        <f>SUM(U37,U27:U35,U16:U23,U13:U15)</f>
        <v>68</v>
      </c>
      <c r="V39" s="205">
        <f>SUM(V37,V27:V35,V16:V23,V13:V15)</f>
        <v>45</v>
      </c>
      <c r="W39" s="205">
        <v>55</v>
      </c>
      <c r="X39" s="205">
        <v>25</v>
      </c>
      <c r="Y39" s="205">
        <v>85</v>
      </c>
      <c r="Z39" s="205">
        <f>SUM(Z37,Z27:Z35,Z16:Z23,Z13:Z15)</f>
        <v>0</v>
      </c>
      <c r="AA39" s="205">
        <f>SUM(AA37,AA27:AA35,AA16:AA23,AA13:AA15)</f>
        <v>55</v>
      </c>
      <c r="AB39" s="205">
        <f>SUM(AB37,AB27:AB35,AB16:AB23,AB13:AB15)</f>
        <v>0</v>
      </c>
      <c r="AC39" s="205">
        <f>SUM(AC37,AC27:AC35,AC16:AC23,AC13:AC15)</f>
        <v>88</v>
      </c>
      <c r="AD39" s="205">
        <f>SUM(AD37,AD27:AD35,AD16:AD23,AD13:AD15)</f>
        <v>100</v>
      </c>
      <c r="AE39" s="108"/>
    </row>
    <row r="40" spans="1:33" s="22" customFormat="1" ht="15.75" customHeight="1" x14ac:dyDescent="0.2">
      <c r="A40" s="515" t="s">
        <v>144</v>
      </c>
      <c r="B40" s="516"/>
      <c r="C40" s="142"/>
      <c r="D40" s="142"/>
      <c r="E40" s="142"/>
      <c r="F40" s="142"/>
      <c r="G40" s="297"/>
      <c r="H40" s="142">
        <f t="shared" ref="H40:AD40" si="2">SUM(H26)</f>
        <v>0</v>
      </c>
      <c r="I40" s="142">
        <f t="shared" si="2"/>
        <v>0</v>
      </c>
      <c r="J40" s="142">
        <f t="shared" si="2"/>
        <v>0</v>
      </c>
      <c r="K40" s="142">
        <f t="shared" si="2"/>
        <v>0</v>
      </c>
      <c r="L40" s="142">
        <f t="shared" si="2"/>
        <v>0</v>
      </c>
      <c r="M40" s="142">
        <f t="shared" si="2"/>
        <v>0</v>
      </c>
      <c r="N40" s="142">
        <f t="shared" si="2"/>
        <v>0</v>
      </c>
      <c r="O40" s="142">
        <f t="shared" si="2"/>
        <v>0</v>
      </c>
      <c r="P40" s="142">
        <f t="shared" si="2"/>
        <v>2</v>
      </c>
      <c r="Q40" s="142">
        <f t="shared" si="2"/>
        <v>10</v>
      </c>
      <c r="R40" s="142">
        <f t="shared" si="2"/>
        <v>0</v>
      </c>
      <c r="S40" s="142">
        <f t="shared" si="2"/>
        <v>0</v>
      </c>
      <c r="T40" s="142">
        <f t="shared" si="2"/>
        <v>0</v>
      </c>
      <c r="U40" s="142">
        <f t="shared" si="2"/>
        <v>0</v>
      </c>
      <c r="V40" s="142">
        <f t="shared" si="2"/>
        <v>0</v>
      </c>
      <c r="W40" s="142">
        <f t="shared" si="2"/>
        <v>0</v>
      </c>
      <c r="X40" s="142">
        <f t="shared" si="2"/>
        <v>5</v>
      </c>
      <c r="Y40" s="142">
        <f t="shared" si="2"/>
        <v>0</v>
      </c>
      <c r="Z40" s="142">
        <f t="shared" si="2"/>
        <v>0</v>
      </c>
      <c r="AA40" s="142">
        <f t="shared" si="2"/>
        <v>0</v>
      </c>
      <c r="AB40" s="142">
        <f t="shared" si="2"/>
        <v>0</v>
      </c>
      <c r="AC40" s="142">
        <f t="shared" si="2"/>
        <v>0</v>
      </c>
      <c r="AD40" s="142">
        <f t="shared" si="2"/>
        <v>0</v>
      </c>
      <c r="AE40" s="109"/>
    </row>
    <row r="41" spans="1:33" s="19" customFormat="1" ht="15.75" customHeight="1" x14ac:dyDescent="0.2">
      <c r="A41" s="303" t="s">
        <v>195</v>
      </c>
      <c r="C41" s="307">
        <f>100-SUM(B40:X40)/23</f>
        <v>99.260869565217391</v>
      </c>
      <c r="D41" s="19" t="s">
        <v>196</v>
      </c>
      <c r="E41" s="20"/>
      <c r="F41" s="20"/>
      <c r="G41" s="282"/>
      <c r="H41" s="21"/>
      <c r="I41" s="307">
        <f>SUM(H40:AD40)/23</f>
        <v>0.73913043478260865</v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05"/>
      <c r="U41" s="21"/>
      <c r="V41" s="21"/>
      <c r="W41" s="21"/>
      <c r="X41" s="21"/>
      <c r="Y41" s="21"/>
      <c r="Z41" s="21"/>
      <c r="AA41" s="21"/>
      <c r="AB41" s="21"/>
      <c r="AC41" s="21"/>
      <c r="AD41" s="302"/>
      <c r="AE41" s="108"/>
    </row>
    <row r="42" spans="1:33" s="384" customFormat="1" ht="15.75" customHeight="1" x14ac:dyDescent="0.2">
      <c r="A42" s="374" t="s">
        <v>110</v>
      </c>
      <c r="B42" s="375"/>
      <c r="C42" s="376"/>
      <c r="D42" s="376"/>
      <c r="E42" s="377"/>
      <c r="F42" s="377"/>
      <c r="G42" s="378"/>
      <c r="H42" s="379">
        <v>1</v>
      </c>
      <c r="I42" s="379">
        <v>1</v>
      </c>
      <c r="J42" s="380">
        <v>1.2</v>
      </c>
      <c r="K42" s="379">
        <v>1.1000000000000001</v>
      </c>
      <c r="L42" s="379">
        <v>1.9</v>
      </c>
      <c r="M42" s="379"/>
      <c r="N42" s="379">
        <v>1</v>
      </c>
      <c r="O42" s="379">
        <v>1</v>
      </c>
      <c r="P42" s="379">
        <v>2</v>
      </c>
      <c r="Q42" s="381">
        <v>1.9</v>
      </c>
      <c r="R42" s="379">
        <v>1.3</v>
      </c>
      <c r="S42" s="379">
        <v>1</v>
      </c>
      <c r="T42" s="379">
        <v>1</v>
      </c>
      <c r="U42" s="379">
        <v>1</v>
      </c>
      <c r="V42" s="379">
        <v>1</v>
      </c>
      <c r="W42" s="379">
        <v>1</v>
      </c>
      <c r="X42" s="379">
        <v>1.8</v>
      </c>
      <c r="Y42" s="379">
        <v>1.5</v>
      </c>
      <c r="Z42" s="379"/>
      <c r="AA42" s="379">
        <v>1</v>
      </c>
      <c r="AB42" s="379"/>
      <c r="AC42" s="379">
        <v>2</v>
      </c>
      <c r="AD42" s="382">
        <v>1</v>
      </c>
      <c r="AE42" s="383"/>
    </row>
    <row r="43" spans="1:33" s="12" customFormat="1" ht="15.75" customHeight="1" thickBot="1" x14ac:dyDescent="0.25">
      <c r="A43" s="209" t="s">
        <v>146</v>
      </c>
      <c r="B43" s="208">
        <f>SUM(H42:AD42)/20</f>
        <v>1.2850000000000001</v>
      </c>
      <c r="E43" s="13"/>
      <c r="F43" s="13"/>
      <c r="G43" s="282"/>
      <c r="H43" s="14"/>
      <c r="I43" s="14"/>
      <c r="J43" s="14"/>
      <c r="K43" s="14"/>
      <c r="L43" s="14"/>
      <c r="M43" s="14"/>
      <c r="N43" s="14"/>
      <c r="O43" s="14"/>
      <c r="P43" s="13"/>
      <c r="Q43" s="82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4"/>
      <c r="AD43" s="110"/>
      <c r="AE43" s="104"/>
    </row>
    <row r="44" spans="1:33" s="187" customFormat="1" ht="15.75" customHeight="1" x14ac:dyDescent="0.2">
      <c r="A44" s="206" t="s">
        <v>120</v>
      </c>
      <c r="E44" s="186"/>
      <c r="F44" s="186"/>
      <c r="G44" s="298"/>
      <c r="H44" s="188">
        <v>1</v>
      </c>
      <c r="I44" s="188">
        <v>1</v>
      </c>
      <c r="J44" s="188">
        <v>9</v>
      </c>
      <c r="K44" s="188">
        <v>6</v>
      </c>
      <c r="L44" s="188">
        <v>6</v>
      </c>
      <c r="M44" s="188">
        <v>0</v>
      </c>
      <c r="N44" s="188">
        <v>4</v>
      </c>
      <c r="O44" s="188">
        <v>5</v>
      </c>
      <c r="P44" s="186">
        <v>5</v>
      </c>
      <c r="Q44" s="186">
        <v>7</v>
      </c>
      <c r="R44" s="186">
        <v>6</v>
      </c>
      <c r="S44" s="186">
        <v>5</v>
      </c>
      <c r="T44" s="186">
        <v>1</v>
      </c>
      <c r="U44" s="186">
        <v>5</v>
      </c>
      <c r="V44" s="186">
        <v>3</v>
      </c>
      <c r="W44" s="186">
        <v>4</v>
      </c>
      <c r="X44" s="186">
        <v>6</v>
      </c>
      <c r="Y44" s="186">
        <v>5</v>
      </c>
      <c r="Z44" s="186"/>
      <c r="AA44" s="186">
        <v>5</v>
      </c>
      <c r="AB44" s="186">
        <v>0</v>
      </c>
      <c r="AC44" s="188">
        <v>4</v>
      </c>
      <c r="AD44" s="189">
        <v>1</v>
      </c>
      <c r="AE44" s="190"/>
    </row>
    <row r="45" spans="1:33" s="12" customFormat="1" ht="15.75" customHeight="1" x14ac:dyDescent="0.2">
      <c r="A45" s="111" t="s">
        <v>147</v>
      </c>
      <c r="B45" s="13">
        <v>21</v>
      </c>
      <c r="E45" s="13"/>
      <c r="F45" s="13"/>
      <c r="G45" s="282"/>
      <c r="H45" s="14"/>
      <c r="I45" s="14"/>
      <c r="J45" s="14"/>
      <c r="K45" s="14"/>
      <c r="L45" s="14"/>
      <c r="M45" s="14"/>
      <c r="N45" s="14"/>
      <c r="O45" s="14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4"/>
      <c r="AD45" s="110"/>
      <c r="AE45" s="104"/>
    </row>
    <row r="46" spans="1:33" s="12" customFormat="1" ht="15.75" customHeight="1" x14ac:dyDescent="0.2">
      <c r="A46" s="130" t="s">
        <v>148</v>
      </c>
      <c r="B46" s="59">
        <v>23</v>
      </c>
      <c r="C46" s="57"/>
      <c r="D46" s="57"/>
      <c r="E46" s="59"/>
      <c r="F46" s="59"/>
      <c r="G46" s="297"/>
      <c r="H46" s="135"/>
      <c r="I46" s="135"/>
      <c r="J46" s="135"/>
      <c r="K46" s="135"/>
      <c r="L46" s="135"/>
      <c r="M46" s="135"/>
      <c r="N46" s="135"/>
      <c r="O46" s="135"/>
      <c r="P46" s="59"/>
      <c r="Q46" s="186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135"/>
      <c r="AD46" s="131"/>
      <c r="AE46" s="104"/>
    </row>
    <row r="47" spans="1:33" x14ac:dyDescent="0.2">
      <c r="A47" s="99"/>
      <c r="B47" s="99"/>
      <c r="C47" s="99"/>
      <c r="D47" s="99"/>
      <c r="E47" s="100"/>
      <c r="F47" s="100"/>
      <c r="G47" s="299"/>
      <c r="H47" s="101"/>
      <c r="I47" s="101"/>
      <c r="J47" s="101"/>
      <c r="K47" s="101"/>
      <c r="L47" s="101"/>
      <c r="M47" s="101"/>
      <c r="N47" s="101"/>
      <c r="O47" s="101"/>
      <c r="P47" s="101"/>
      <c r="Q47" s="198"/>
      <c r="R47" s="101"/>
      <c r="S47" s="101"/>
      <c r="T47" s="100"/>
      <c r="U47" s="100"/>
      <c r="V47" s="100"/>
      <c r="W47" s="100"/>
      <c r="X47" s="100"/>
      <c r="Y47" s="100"/>
      <c r="Z47" s="100"/>
      <c r="AA47" s="100"/>
      <c r="AB47" s="100"/>
      <c r="AC47" s="101"/>
      <c r="AD47" s="99"/>
      <c r="AE47" s="99"/>
      <c r="AF47" s="99"/>
      <c r="AG47" s="95"/>
    </row>
    <row r="48" spans="1:33" x14ac:dyDescent="0.2">
      <c r="A48" s="99"/>
      <c r="B48" s="99"/>
      <c r="C48" s="99"/>
      <c r="D48" s="99"/>
      <c r="E48" s="100"/>
      <c r="F48" s="100"/>
      <c r="G48" s="299"/>
      <c r="H48" s="101"/>
      <c r="I48" s="101"/>
      <c r="J48" s="101"/>
      <c r="K48" s="101"/>
      <c r="L48" s="101"/>
      <c r="M48" s="101"/>
      <c r="N48" s="101"/>
      <c r="O48" s="101"/>
      <c r="P48" s="101"/>
      <c r="Q48" s="198"/>
      <c r="R48" s="101"/>
      <c r="S48" s="101"/>
      <c r="T48" s="100"/>
      <c r="U48" s="100"/>
      <c r="V48" s="100"/>
      <c r="W48" s="100"/>
      <c r="X48" s="100"/>
      <c r="Y48" s="100"/>
      <c r="Z48" s="100"/>
      <c r="AA48" s="100"/>
      <c r="AB48" s="100"/>
      <c r="AC48" s="101"/>
      <c r="AD48" s="99"/>
      <c r="AE48" s="99"/>
      <c r="AF48" s="99"/>
      <c r="AG48" s="95"/>
    </row>
    <row r="49" spans="1:33" x14ac:dyDescent="0.2">
      <c r="A49" s="99"/>
      <c r="B49" s="99"/>
      <c r="C49" s="99"/>
      <c r="D49" s="99"/>
      <c r="E49" s="100"/>
      <c r="F49" s="100"/>
      <c r="G49" s="299"/>
      <c r="H49" s="101"/>
      <c r="I49" s="101"/>
      <c r="J49" s="101"/>
      <c r="K49" s="101"/>
      <c r="L49" s="101"/>
      <c r="M49" s="101"/>
      <c r="N49" s="101"/>
      <c r="O49" s="101"/>
      <c r="P49" s="101"/>
      <c r="Q49" s="198"/>
      <c r="R49" s="101"/>
      <c r="S49" s="101"/>
      <c r="T49" s="100"/>
      <c r="U49" s="100"/>
      <c r="V49" s="100"/>
      <c r="W49" s="100"/>
      <c r="X49" s="100"/>
      <c r="Y49" s="100"/>
      <c r="Z49" s="100"/>
      <c r="AA49" s="100"/>
      <c r="AB49" s="100"/>
      <c r="AC49" s="101"/>
      <c r="AD49" s="99"/>
      <c r="AE49" s="99"/>
      <c r="AF49" s="99"/>
      <c r="AG49" s="95"/>
    </row>
    <row r="50" spans="1:33" x14ac:dyDescent="0.2">
      <c r="A50" s="99"/>
      <c r="B50" s="99"/>
      <c r="C50" s="99"/>
      <c r="D50" s="99"/>
      <c r="E50" s="100"/>
      <c r="F50" s="100"/>
      <c r="G50" s="299"/>
      <c r="H50" s="101"/>
      <c r="I50" s="101"/>
      <c r="J50" s="101"/>
      <c r="K50" s="101"/>
      <c r="L50" s="101"/>
      <c r="M50" s="101"/>
      <c r="N50" s="101"/>
      <c r="O50" s="101"/>
      <c r="P50" s="101"/>
      <c r="Q50" s="198"/>
      <c r="R50" s="101"/>
      <c r="S50" s="101"/>
      <c r="T50" s="100"/>
      <c r="U50" s="100"/>
      <c r="V50" s="100"/>
      <c r="W50" s="100"/>
      <c r="X50" s="100"/>
      <c r="Y50" s="100"/>
      <c r="Z50" s="100"/>
      <c r="AA50" s="100"/>
      <c r="AB50" s="100"/>
      <c r="AC50" s="101"/>
      <c r="AD50" s="99"/>
      <c r="AE50" s="99"/>
      <c r="AF50" s="99"/>
      <c r="AG50" s="95"/>
    </row>
    <row r="51" spans="1:33" x14ac:dyDescent="0.2">
      <c r="A51" s="99"/>
      <c r="B51" s="99"/>
      <c r="C51" s="99"/>
      <c r="D51" s="99"/>
      <c r="E51" s="100"/>
      <c r="F51" s="100"/>
      <c r="G51" s="299"/>
      <c r="H51" s="101"/>
      <c r="I51" s="101"/>
      <c r="J51" s="101"/>
      <c r="K51" s="101"/>
      <c r="L51" s="101"/>
      <c r="M51" s="101"/>
      <c r="N51" s="101"/>
      <c r="O51" s="101"/>
      <c r="P51" s="101"/>
      <c r="Q51" s="198"/>
      <c r="R51" s="101"/>
      <c r="S51" s="101"/>
      <c r="T51" s="100"/>
      <c r="U51" s="100"/>
      <c r="V51" s="100"/>
      <c r="W51" s="100"/>
      <c r="X51" s="100"/>
      <c r="Y51" s="100"/>
      <c r="Z51" s="100"/>
      <c r="AA51" s="100"/>
      <c r="AB51" s="100"/>
      <c r="AC51" s="101"/>
      <c r="AD51" s="99"/>
      <c r="AE51" s="99"/>
      <c r="AF51" s="99"/>
      <c r="AG51" s="95"/>
    </row>
    <row r="52" spans="1:33" x14ac:dyDescent="0.2">
      <c r="A52" s="99"/>
      <c r="B52" s="99"/>
      <c r="C52" s="99"/>
      <c r="D52" s="99"/>
      <c r="E52" s="100"/>
      <c r="F52" s="100"/>
      <c r="G52" s="299"/>
      <c r="H52" s="101"/>
      <c r="I52" s="101"/>
      <c r="J52" s="101"/>
      <c r="K52" s="101"/>
      <c r="L52" s="101"/>
      <c r="M52" s="101"/>
      <c r="N52" s="101"/>
      <c r="O52" s="101"/>
      <c r="P52" s="101"/>
      <c r="Q52" s="198"/>
      <c r="R52" s="101"/>
      <c r="S52" s="101"/>
      <c r="T52" s="100"/>
      <c r="U52" s="100"/>
      <c r="V52" s="100"/>
      <c r="W52" s="100"/>
      <c r="X52" s="100"/>
      <c r="Y52" s="100"/>
      <c r="Z52" s="100"/>
      <c r="AA52" s="100"/>
      <c r="AB52" s="100"/>
      <c r="AC52" s="101"/>
      <c r="AD52" s="99"/>
      <c r="AE52" s="99"/>
      <c r="AF52" s="99"/>
      <c r="AG52" s="95"/>
    </row>
    <row r="53" spans="1:33" x14ac:dyDescent="0.2">
      <c r="A53" s="99"/>
      <c r="B53" s="99"/>
      <c r="C53" s="99"/>
      <c r="D53" s="99"/>
      <c r="E53" s="100"/>
      <c r="F53" s="100"/>
      <c r="G53" s="299"/>
      <c r="H53" s="101"/>
      <c r="I53" s="101"/>
      <c r="J53" s="101"/>
      <c r="K53" s="101"/>
      <c r="L53" s="101"/>
      <c r="M53" s="101"/>
      <c r="N53" s="101"/>
      <c r="O53" s="101"/>
      <c r="P53" s="101"/>
      <c r="Q53" s="198"/>
      <c r="R53" s="101"/>
      <c r="S53" s="101"/>
      <c r="T53" s="100"/>
      <c r="U53" s="100"/>
      <c r="V53" s="100"/>
      <c r="W53" s="100"/>
      <c r="X53" s="100"/>
      <c r="Y53" s="100"/>
      <c r="Z53" s="100"/>
      <c r="AA53" s="100"/>
      <c r="AB53" s="100"/>
      <c r="AC53" s="101"/>
      <c r="AD53" s="99"/>
      <c r="AE53" s="99"/>
      <c r="AF53" s="99"/>
      <c r="AG53" s="95"/>
    </row>
    <row r="54" spans="1:33" x14ac:dyDescent="0.2">
      <c r="A54" s="99"/>
      <c r="B54" s="99"/>
      <c r="C54" s="99"/>
      <c r="D54" s="99"/>
      <c r="E54" s="100"/>
      <c r="F54" s="100"/>
      <c r="G54" s="299"/>
      <c r="H54" s="101"/>
      <c r="I54" s="101"/>
      <c r="J54" s="101"/>
      <c r="K54" s="101"/>
      <c r="L54" s="101"/>
      <c r="M54" s="101"/>
      <c r="N54" s="101"/>
      <c r="O54" s="101"/>
      <c r="P54" s="101"/>
      <c r="Q54" s="198"/>
      <c r="R54" s="101"/>
      <c r="S54" s="101"/>
      <c r="T54" s="100"/>
      <c r="U54" s="100"/>
      <c r="V54" s="100"/>
      <c r="W54" s="100"/>
      <c r="X54" s="100"/>
      <c r="Y54" s="100"/>
      <c r="Z54" s="100"/>
      <c r="AA54" s="100"/>
      <c r="AB54" s="100"/>
      <c r="AC54" s="101"/>
      <c r="AD54" s="99"/>
      <c r="AE54" s="99"/>
      <c r="AF54" s="99"/>
      <c r="AG54" s="95"/>
    </row>
    <row r="55" spans="1:33" x14ac:dyDescent="0.2">
      <c r="A55" s="99"/>
      <c r="B55" s="99"/>
      <c r="C55" s="99"/>
      <c r="D55" s="99"/>
      <c r="E55" s="100"/>
      <c r="F55" s="100"/>
      <c r="G55" s="299"/>
      <c r="H55" s="101"/>
      <c r="I55" s="101"/>
      <c r="J55" s="101"/>
      <c r="K55" s="101"/>
      <c r="L55" s="101"/>
      <c r="M55" s="101"/>
      <c r="N55" s="101"/>
      <c r="O55" s="101"/>
      <c r="P55" s="101"/>
      <c r="Q55" s="198"/>
      <c r="R55" s="101"/>
      <c r="S55" s="101"/>
      <c r="T55" s="100"/>
      <c r="U55" s="100"/>
      <c r="V55" s="100"/>
      <c r="W55" s="100"/>
      <c r="X55" s="100"/>
      <c r="Y55" s="100"/>
      <c r="Z55" s="100"/>
      <c r="AA55" s="100"/>
      <c r="AB55" s="100"/>
      <c r="AC55" s="101"/>
      <c r="AD55" s="99"/>
      <c r="AE55" s="99"/>
      <c r="AF55" s="99"/>
      <c r="AG55" s="95"/>
    </row>
    <row r="56" spans="1:33" x14ac:dyDescent="0.2">
      <c r="A56" s="99"/>
      <c r="B56" s="99"/>
      <c r="C56" s="99"/>
      <c r="D56" s="99"/>
      <c r="E56" s="100"/>
      <c r="F56" s="100"/>
      <c r="G56" s="299"/>
      <c r="H56" s="101"/>
      <c r="I56" s="101"/>
      <c r="J56" s="101"/>
      <c r="K56" s="101"/>
      <c r="L56" s="101"/>
      <c r="M56" s="101"/>
      <c r="N56" s="101"/>
      <c r="O56" s="101"/>
      <c r="P56" s="101"/>
      <c r="Q56" s="198"/>
      <c r="R56" s="101"/>
      <c r="S56" s="101"/>
      <c r="T56" s="100"/>
      <c r="U56" s="100"/>
      <c r="V56" s="100"/>
      <c r="W56" s="100"/>
      <c r="X56" s="100"/>
      <c r="Y56" s="100"/>
      <c r="Z56" s="100"/>
      <c r="AA56" s="100"/>
      <c r="AB56" s="100"/>
      <c r="AC56" s="101"/>
      <c r="AD56" s="99"/>
      <c r="AE56" s="99"/>
      <c r="AF56" s="99"/>
      <c r="AG56" s="95"/>
    </row>
    <row r="57" spans="1:33" x14ac:dyDescent="0.2">
      <c r="A57" s="99"/>
      <c r="B57" s="99"/>
      <c r="C57" s="99"/>
      <c r="D57" s="99"/>
      <c r="E57" s="100"/>
      <c r="F57" s="100"/>
      <c r="G57" s="299"/>
      <c r="H57" s="101"/>
      <c r="I57" s="101"/>
      <c r="J57" s="101"/>
      <c r="K57" s="101"/>
      <c r="L57" s="101"/>
      <c r="M57" s="101"/>
      <c r="N57" s="101"/>
      <c r="O57" s="101"/>
      <c r="P57" s="101"/>
      <c r="Q57" s="198"/>
      <c r="R57" s="101"/>
      <c r="S57" s="101"/>
      <c r="T57" s="100"/>
      <c r="U57" s="100"/>
      <c r="V57" s="100"/>
      <c r="W57" s="100"/>
      <c r="X57" s="100"/>
      <c r="Y57" s="100"/>
      <c r="Z57" s="100"/>
      <c r="AA57" s="100"/>
      <c r="AB57" s="100"/>
      <c r="AC57" s="101"/>
      <c r="AD57" s="99"/>
      <c r="AE57" s="99"/>
      <c r="AF57" s="99"/>
      <c r="AG57" s="95"/>
    </row>
    <row r="58" spans="1:33" x14ac:dyDescent="0.2">
      <c r="A58" s="99"/>
      <c r="B58" s="99"/>
      <c r="C58" s="99"/>
      <c r="D58" s="99"/>
      <c r="E58" s="100"/>
      <c r="F58" s="100"/>
      <c r="G58" s="299"/>
      <c r="H58" s="101"/>
      <c r="I58" s="101"/>
      <c r="J58" s="101"/>
      <c r="K58" s="101"/>
      <c r="L58" s="101"/>
      <c r="M58" s="101"/>
      <c r="N58" s="101"/>
      <c r="O58" s="101"/>
      <c r="P58" s="101"/>
      <c r="Q58" s="198"/>
      <c r="R58" s="101"/>
      <c r="S58" s="101"/>
      <c r="T58" s="100"/>
      <c r="U58" s="100"/>
      <c r="V58" s="100"/>
      <c r="W58" s="100"/>
      <c r="X58" s="100"/>
      <c r="Y58" s="100"/>
      <c r="Z58" s="100"/>
      <c r="AA58" s="100"/>
      <c r="AB58" s="100"/>
      <c r="AC58" s="101"/>
      <c r="AD58" s="99"/>
      <c r="AE58" s="99"/>
      <c r="AF58" s="99"/>
      <c r="AG58" s="95"/>
    </row>
    <row r="59" spans="1:33" x14ac:dyDescent="0.2">
      <c r="A59" s="99"/>
      <c r="B59" s="99"/>
      <c r="C59" s="99"/>
      <c r="D59" s="99"/>
      <c r="E59" s="100"/>
      <c r="F59" s="100"/>
      <c r="G59" s="299"/>
      <c r="H59" s="101"/>
      <c r="I59" s="101"/>
      <c r="J59" s="101"/>
      <c r="K59" s="101"/>
      <c r="L59" s="101"/>
      <c r="M59" s="101"/>
      <c r="N59" s="101"/>
      <c r="O59" s="101"/>
      <c r="P59" s="101"/>
      <c r="Q59" s="198"/>
      <c r="R59" s="101"/>
      <c r="S59" s="101"/>
      <c r="T59" s="100"/>
      <c r="U59" s="100"/>
      <c r="V59" s="100"/>
      <c r="W59" s="100"/>
      <c r="X59" s="100"/>
      <c r="Y59" s="100"/>
      <c r="Z59" s="100"/>
      <c r="AA59" s="100"/>
      <c r="AB59" s="100"/>
      <c r="AC59" s="101"/>
      <c r="AD59" s="99"/>
      <c r="AE59" s="99"/>
      <c r="AF59" s="99"/>
      <c r="AG59" s="95"/>
    </row>
    <row r="60" spans="1:33" x14ac:dyDescent="0.2">
      <c r="A60" s="99"/>
      <c r="B60" s="99"/>
      <c r="C60" s="99"/>
      <c r="D60" s="99"/>
      <c r="E60" s="100"/>
      <c r="F60" s="100"/>
      <c r="G60" s="299"/>
      <c r="H60" s="101"/>
      <c r="I60" s="101"/>
      <c r="J60" s="101"/>
      <c r="K60" s="101"/>
      <c r="L60" s="101"/>
      <c r="M60" s="101"/>
      <c r="N60" s="101"/>
      <c r="O60" s="101"/>
      <c r="P60" s="101"/>
      <c r="Q60" s="198"/>
      <c r="R60" s="101"/>
      <c r="S60" s="101"/>
      <c r="T60" s="100"/>
      <c r="U60" s="100"/>
      <c r="V60" s="100"/>
      <c r="W60" s="100"/>
      <c r="X60" s="100"/>
      <c r="Y60" s="100"/>
      <c r="Z60" s="100"/>
      <c r="AA60" s="100"/>
      <c r="AB60" s="100"/>
      <c r="AC60" s="101"/>
      <c r="AD60" s="99"/>
      <c r="AE60" s="99"/>
      <c r="AF60" s="99"/>
      <c r="AG60" s="95"/>
    </row>
    <row r="61" spans="1:33" x14ac:dyDescent="0.2">
      <c r="A61" s="99"/>
      <c r="B61" s="99"/>
      <c r="C61" s="99"/>
      <c r="D61" s="99"/>
      <c r="E61" s="100"/>
      <c r="F61" s="100"/>
      <c r="G61" s="299"/>
      <c r="H61" s="101"/>
      <c r="I61" s="101"/>
      <c r="J61" s="101"/>
      <c r="K61" s="101"/>
      <c r="L61" s="101"/>
      <c r="M61" s="101"/>
      <c r="N61" s="101"/>
      <c r="O61" s="101"/>
      <c r="P61" s="101"/>
      <c r="Q61" s="198"/>
      <c r="R61" s="101"/>
      <c r="S61" s="101"/>
      <c r="T61" s="100"/>
      <c r="U61" s="100"/>
      <c r="V61" s="100"/>
      <c r="W61" s="100"/>
      <c r="X61" s="100"/>
      <c r="Y61" s="100"/>
      <c r="Z61" s="100"/>
      <c r="AA61" s="100"/>
      <c r="AB61" s="100"/>
      <c r="AC61" s="101"/>
      <c r="AD61" s="99"/>
      <c r="AE61" s="99"/>
      <c r="AF61" s="99"/>
      <c r="AG61" s="95"/>
    </row>
    <row r="62" spans="1:33" x14ac:dyDescent="0.2">
      <c r="A62" s="99"/>
      <c r="B62" s="99"/>
      <c r="C62" s="99"/>
      <c r="D62" s="99"/>
      <c r="E62" s="100"/>
      <c r="F62" s="100"/>
      <c r="G62" s="299"/>
      <c r="H62" s="101"/>
      <c r="I62" s="101"/>
      <c r="J62" s="101"/>
      <c r="K62" s="101"/>
      <c r="L62" s="101"/>
      <c r="M62" s="101"/>
      <c r="N62" s="101"/>
      <c r="O62" s="101"/>
      <c r="P62" s="101"/>
      <c r="Q62" s="198"/>
      <c r="R62" s="101"/>
      <c r="S62" s="101"/>
      <c r="T62" s="100"/>
      <c r="U62" s="100"/>
      <c r="V62" s="100"/>
      <c r="W62" s="100"/>
      <c r="X62" s="100"/>
      <c r="Y62" s="100"/>
      <c r="Z62" s="100"/>
      <c r="AA62" s="100"/>
      <c r="AB62" s="100"/>
      <c r="AC62" s="101"/>
      <c r="AD62" s="99"/>
      <c r="AE62" s="99"/>
      <c r="AF62" s="99"/>
      <c r="AG62" s="95"/>
    </row>
    <row r="63" spans="1:33" x14ac:dyDescent="0.2">
      <c r="A63" s="99"/>
      <c r="B63" s="99"/>
      <c r="C63" s="99"/>
      <c r="D63" s="99"/>
      <c r="E63" s="100"/>
      <c r="F63" s="100"/>
      <c r="G63" s="299"/>
      <c r="H63" s="101"/>
      <c r="I63" s="101"/>
      <c r="J63" s="101"/>
      <c r="K63" s="101"/>
      <c r="L63" s="101"/>
      <c r="M63" s="101"/>
      <c r="N63" s="101"/>
      <c r="O63" s="101"/>
      <c r="P63" s="101"/>
      <c r="Q63" s="198"/>
      <c r="R63" s="101"/>
      <c r="S63" s="101"/>
      <c r="T63" s="100"/>
      <c r="U63" s="100"/>
      <c r="V63" s="100"/>
      <c r="W63" s="100"/>
      <c r="X63" s="100"/>
      <c r="Y63" s="100"/>
      <c r="Z63" s="100"/>
      <c r="AA63" s="100"/>
      <c r="AB63" s="100"/>
      <c r="AC63" s="101"/>
      <c r="AD63" s="99"/>
      <c r="AE63" s="99"/>
      <c r="AF63" s="99"/>
      <c r="AG63" s="95"/>
    </row>
    <row r="64" spans="1:33" x14ac:dyDescent="0.2">
      <c r="A64" s="99"/>
      <c r="B64" s="99"/>
      <c r="C64" s="99"/>
      <c r="D64" s="99"/>
      <c r="E64" s="100"/>
      <c r="F64" s="100"/>
      <c r="G64" s="299"/>
      <c r="H64" s="101"/>
      <c r="I64" s="101"/>
      <c r="J64" s="101"/>
      <c r="K64" s="101"/>
      <c r="L64" s="101"/>
      <c r="M64" s="101"/>
      <c r="N64" s="101"/>
      <c r="O64" s="101"/>
      <c r="P64" s="101"/>
      <c r="Q64" s="198"/>
      <c r="R64" s="101"/>
      <c r="S64" s="101"/>
      <c r="T64" s="100"/>
      <c r="U64" s="100"/>
      <c r="V64" s="100"/>
      <c r="W64" s="100"/>
      <c r="X64" s="100"/>
      <c r="Y64" s="100"/>
      <c r="Z64" s="100"/>
      <c r="AA64" s="100"/>
      <c r="AB64" s="100"/>
      <c r="AC64" s="101"/>
      <c r="AD64" s="99"/>
      <c r="AE64" s="99"/>
      <c r="AF64" s="99"/>
      <c r="AG64" s="95"/>
    </row>
    <row r="65" spans="1:33" x14ac:dyDescent="0.2">
      <c r="A65" s="99"/>
      <c r="B65" s="99"/>
      <c r="C65" s="99"/>
      <c r="D65" s="99"/>
      <c r="E65" s="100"/>
      <c r="F65" s="100"/>
      <c r="G65" s="299"/>
      <c r="H65" s="101"/>
      <c r="I65" s="101"/>
      <c r="J65" s="101"/>
      <c r="K65" s="101"/>
      <c r="L65" s="101"/>
      <c r="M65" s="101"/>
      <c r="N65" s="101"/>
      <c r="O65" s="101"/>
      <c r="P65" s="101"/>
      <c r="Q65" s="198"/>
      <c r="R65" s="101"/>
      <c r="S65" s="101"/>
      <c r="T65" s="100"/>
      <c r="U65" s="100"/>
      <c r="V65" s="100"/>
      <c r="W65" s="100"/>
      <c r="X65" s="100"/>
      <c r="Y65" s="100"/>
      <c r="Z65" s="100"/>
      <c r="AA65" s="100"/>
      <c r="AB65" s="100"/>
      <c r="AC65" s="101"/>
      <c r="AD65" s="99"/>
      <c r="AE65" s="99"/>
      <c r="AF65" s="99"/>
      <c r="AG65" s="95"/>
    </row>
    <row r="66" spans="1:33" x14ac:dyDescent="0.2">
      <c r="A66" s="99"/>
      <c r="B66" s="99"/>
      <c r="C66" s="99"/>
      <c r="D66" s="99"/>
      <c r="E66" s="100"/>
      <c r="F66" s="100"/>
      <c r="G66" s="299"/>
      <c r="H66" s="101"/>
      <c r="I66" s="101"/>
      <c r="J66" s="101"/>
      <c r="K66" s="101"/>
      <c r="L66" s="101"/>
      <c r="M66" s="101"/>
      <c r="N66" s="101"/>
      <c r="O66" s="101"/>
      <c r="P66" s="101"/>
      <c r="Q66" s="198"/>
      <c r="R66" s="101"/>
      <c r="S66" s="101"/>
      <c r="T66" s="101"/>
      <c r="U66" s="101"/>
      <c r="V66" s="101"/>
      <c r="W66" s="101"/>
      <c r="X66" s="101"/>
      <c r="Y66" s="101"/>
      <c r="Z66" s="101"/>
      <c r="AA66" s="100"/>
      <c r="AB66" s="100"/>
      <c r="AC66" s="101"/>
      <c r="AD66" s="99"/>
      <c r="AE66" s="99"/>
      <c r="AF66" s="99"/>
      <c r="AG66" s="95"/>
    </row>
    <row r="67" spans="1:33" x14ac:dyDescent="0.2">
      <c r="A67" s="99"/>
      <c r="B67" s="99"/>
      <c r="C67" s="99"/>
      <c r="D67" s="99"/>
      <c r="E67" s="100"/>
      <c r="F67" s="100"/>
      <c r="G67" s="299"/>
      <c r="H67" s="101"/>
      <c r="I67" s="101"/>
      <c r="J67" s="101"/>
      <c r="K67" s="101"/>
      <c r="L67" s="101"/>
      <c r="M67" s="101"/>
      <c r="N67" s="101"/>
      <c r="O67" s="101"/>
      <c r="P67" s="101"/>
      <c r="Q67" s="198"/>
      <c r="R67" s="101"/>
      <c r="S67" s="101"/>
      <c r="T67" s="101"/>
      <c r="U67" s="101"/>
      <c r="V67" s="101"/>
      <c r="W67" s="101"/>
      <c r="X67" s="101"/>
      <c r="Y67" s="101"/>
      <c r="Z67" s="101"/>
      <c r="AA67" s="100"/>
      <c r="AB67" s="100"/>
      <c r="AC67" s="101"/>
      <c r="AD67" s="99"/>
      <c r="AE67" s="99"/>
      <c r="AF67" s="99"/>
      <c r="AG67" s="95"/>
    </row>
    <row r="68" spans="1:33" x14ac:dyDescent="0.2">
      <c r="A68" s="99"/>
      <c r="B68" s="99"/>
      <c r="C68" s="99"/>
      <c r="D68" s="99"/>
      <c r="E68" s="100"/>
      <c r="F68" s="100"/>
      <c r="G68" s="299"/>
      <c r="H68" s="101"/>
      <c r="I68" s="101"/>
      <c r="J68" s="101"/>
      <c r="K68" s="101"/>
      <c r="L68" s="101"/>
      <c r="M68" s="101"/>
      <c r="N68" s="101"/>
      <c r="O68" s="101"/>
      <c r="P68" s="101"/>
      <c r="Q68" s="198"/>
      <c r="R68" s="101"/>
      <c r="S68" s="101"/>
      <c r="T68" s="101"/>
      <c r="U68" s="101"/>
      <c r="V68" s="101"/>
      <c r="W68" s="101"/>
      <c r="X68" s="101"/>
      <c r="Y68" s="101"/>
      <c r="Z68" s="101"/>
      <c r="AA68" s="100"/>
      <c r="AB68" s="100"/>
      <c r="AC68" s="101"/>
      <c r="AD68" s="99"/>
      <c r="AE68" s="99"/>
      <c r="AF68" s="99"/>
      <c r="AG68" s="95"/>
    </row>
    <row r="69" spans="1:33" x14ac:dyDescent="0.2">
      <c r="A69" s="99"/>
      <c r="B69" s="99"/>
      <c r="C69" s="99"/>
      <c r="D69" s="99"/>
      <c r="E69" s="100"/>
      <c r="F69" s="100"/>
      <c r="G69" s="299"/>
      <c r="H69" s="101"/>
      <c r="I69" s="101"/>
      <c r="J69" s="101"/>
      <c r="K69" s="101"/>
      <c r="L69" s="101"/>
      <c r="M69" s="101"/>
      <c r="N69" s="101"/>
      <c r="O69" s="101"/>
      <c r="P69" s="101"/>
      <c r="Q69" s="198"/>
      <c r="R69" s="101"/>
      <c r="S69" s="101"/>
      <c r="T69" s="101"/>
      <c r="U69" s="101"/>
      <c r="V69" s="101"/>
      <c r="W69" s="101"/>
      <c r="X69" s="101"/>
      <c r="Y69" s="101"/>
      <c r="Z69" s="101"/>
      <c r="AA69" s="100"/>
      <c r="AB69" s="100"/>
      <c r="AC69" s="101"/>
      <c r="AD69" s="99"/>
      <c r="AE69" s="99"/>
      <c r="AF69" s="99"/>
      <c r="AG69" s="95"/>
    </row>
    <row r="70" spans="1:33" x14ac:dyDescent="0.2">
      <c r="A70" s="99"/>
      <c r="B70" s="99"/>
      <c r="C70" s="99"/>
      <c r="D70" s="99"/>
      <c r="E70" s="100"/>
      <c r="F70" s="100"/>
      <c r="G70" s="299"/>
      <c r="H70" s="101"/>
      <c r="I70" s="101"/>
      <c r="J70" s="101"/>
      <c r="K70" s="101"/>
      <c r="L70" s="101"/>
      <c r="M70" s="101"/>
      <c r="N70" s="101"/>
      <c r="O70" s="101"/>
      <c r="P70" s="101"/>
      <c r="Q70" s="198"/>
      <c r="R70" s="101"/>
      <c r="S70" s="101"/>
      <c r="T70" s="101"/>
      <c r="U70" s="101"/>
      <c r="V70" s="101"/>
      <c r="W70" s="101"/>
      <c r="X70" s="101"/>
      <c r="Y70" s="101"/>
      <c r="Z70" s="101"/>
      <c r="AA70" s="100"/>
      <c r="AB70" s="100"/>
      <c r="AC70" s="101"/>
      <c r="AD70" s="99"/>
      <c r="AE70" s="99"/>
      <c r="AF70" s="99"/>
      <c r="AG70" s="95"/>
    </row>
    <row r="71" spans="1:33" x14ac:dyDescent="0.2">
      <c r="A71" s="99"/>
      <c r="B71" s="99"/>
      <c r="C71" s="99"/>
      <c r="D71" s="99"/>
      <c r="E71" s="100"/>
      <c r="F71" s="100"/>
      <c r="G71" s="299"/>
      <c r="H71" s="101"/>
      <c r="I71" s="101"/>
      <c r="J71" s="101"/>
      <c r="K71" s="101"/>
      <c r="L71" s="101"/>
      <c r="M71" s="101"/>
      <c r="N71" s="101"/>
      <c r="O71" s="101"/>
      <c r="P71" s="101"/>
      <c r="Q71" s="198"/>
      <c r="R71" s="101"/>
      <c r="S71" s="101"/>
      <c r="T71" s="101"/>
      <c r="U71" s="101"/>
      <c r="V71" s="101"/>
      <c r="W71" s="101"/>
      <c r="X71" s="101"/>
      <c r="Y71" s="101"/>
      <c r="Z71" s="101"/>
      <c r="AA71" s="100"/>
      <c r="AB71" s="100"/>
      <c r="AC71" s="101"/>
      <c r="AD71" s="99"/>
      <c r="AE71" s="99"/>
      <c r="AF71" s="99"/>
      <c r="AG71" s="95"/>
    </row>
    <row r="72" spans="1:33" x14ac:dyDescent="0.2">
      <c r="A72" s="99"/>
      <c r="B72" s="99"/>
      <c r="C72" s="99"/>
      <c r="D72" s="99"/>
      <c r="E72" s="100"/>
      <c r="F72" s="100"/>
      <c r="G72" s="299"/>
      <c r="H72" s="101"/>
      <c r="I72" s="101"/>
      <c r="J72" s="101"/>
      <c r="K72" s="101"/>
      <c r="L72" s="101"/>
      <c r="M72" s="101"/>
      <c r="N72" s="101"/>
      <c r="O72" s="101"/>
      <c r="P72" s="101"/>
      <c r="Q72" s="198"/>
      <c r="R72" s="101"/>
      <c r="S72" s="101"/>
      <c r="T72" s="101"/>
      <c r="U72" s="101"/>
      <c r="V72" s="101"/>
      <c r="W72" s="101"/>
      <c r="X72" s="101"/>
      <c r="Y72" s="101"/>
      <c r="Z72" s="101"/>
      <c r="AA72" s="100"/>
      <c r="AB72" s="100"/>
      <c r="AC72" s="101"/>
      <c r="AD72" s="99"/>
      <c r="AE72" s="99"/>
      <c r="AF72" s="99"/>
      <c r="AG72" s="95"/>
    </row>
    <row r="73" spans="1:33" x14ac:dyDescent="0.2">
      <c r="A73" s="99"/>
      <c r="B73" s="99"/>
      <c r="C73" s="99"/>
      <c r="D73" s="99"/>
      <c r="E73" s="100"/>
      <c r="F73" s="100"/>
      <c r="G73" s="299"/>
      <c r="H73" s="101"/>
      <c r="I73" s="101"/>
      <c r="J73" s="101"/>
      <c r="K73" s="101"/>
      <c r="L73" s="101"/>
      <c r="M73" s="101"/>
      <c r="N73" s="101"/>
      <c r="O73" s="101"/>
      <c r="P73" s="101"/>
      <c r="Q73" s="198"/>
      <c r="R73" s="101"/>
      <c r="S73" s="101"/>
      <c r="T73" s="101"/>
      <c r="U73" s="101"/>
      <c r="V73" s="101"/>
      <c r="W73" s="101"/>
      <c r="X73" s="101"/>
      <c r="Y73" s="101"/>
      <c r="Z73" s="101"/>
      <c r="AA73" s="100"/>
      <c r="AB73" s="100"/>
      <c r="AC73" s="101"/>
      <c r="AD73" s="99"/>
      <c r="AE73" s="99"/>
      <c r="AF73" s="99"/>
      <c r="AG73" s="95"/>
    </row>
    <row r="74" spans="1:33" x14ac:dyDescent="0.2">
      <c r="A74" s="99"/>
      <c r="B74" s="99"/>
      <c r="C74" s="99"/>
      <c r="D74" s="99"/>
      <c r="E74" s="100"/>
      <c r="F74" s="100"/>
      <c r="G74" s="299"/>
      <c r="H74" s="101"/>
      <c r="I74" s="101"/>
      <c r="J74" s="101"/>
      <c r="K74" s="101"/>
      <c r="L74" s="101"/>
      <c r="M74" s="101"/>
      <c r="N74" s="101"/>
      <c r="O74" s="101"/>
      <c r="P74" s="101"/>
      <c r="Q74" s="198"/>
      <c r="R74" s="101"/>
      <c r="S74" s="101"/>
      <c r="T74" s="101"/>
      <c r="U74" s="101"/>
      <c r="V74" s="101"/>
      <c r="W74" s="101"/>
      <c r="X74" s="101"/>
      <c r="Y74" s="101"/>
      <c r="Z74" s="101"/>
      <c r="AA74" s="100"/>
      <c r="AB74" s="100"/>
      <c r="AC74" s="101"/>
      <c r="AD74" s="99"/>
      <c r="AE74" s="99"/>
      <c r="AF74" s="99"/>
      <c r="AG74" s="95"/>
    </row>
    <row r="75" spans="1:33" x14ac:dyDescent="0.2">
      <c r="A75" s="99"/>
      <c r="B75" s="99"/>
      <c r="C75" s="99"/>
      <c r="D75" s="99"/>
      <c r="E75" s="100"/>
      <c r="F75" s="100"/>
      <c r="G75" s="299"/>
      <c r="H75" s="101"/>
      <c r="I75" s="101"/>
      <c r="J75" s="101"/>
      <c r="K75" s="101"/>
      <c r="L75" s="101"/>
      <c r="M75" s="101"/>
      <c r="N75" s="101"/>
      <c r="O75" s="101"/>
      <c r="P75" s="101"/>
      <c r="Q75" s="198"/>
      <c r="R75" s="101"/>
      <c r="S75" s="101"/>
      <c r="T75" s="101"/>
      <c r="U75" s="101"/>
      <c r="V75" s="101"/>
      <c r="W75" s="101"/>
      <c r="X75" s="101"/>
      <c r="Y75" s="101"/>
      <c r="Z75" s="101"/>
      <c r="AA75" s="100"/>
      <c r="AB75" s="100"/>
      <c r="AC75" s="101"/>
      <c r="AD75" s="99"/>
      <c r="AE75" s="99"/>
      <c r="AF75" s="99"/>
      <c r="AG75" s="95"/>
    </row>
    <row r="76" spans="1:33" x14ac:dyDescent="0.2">
      <c r="A76" s="99"/>
      <c r="B76" s="99"/>
      <c r="C76" s="99"/>
      <c r="D76" s="99"/>
      <c r="E76" s="100"/>
      <c r="F76" s="100"/>
      <c r="G76" s="299"/>
      <c r="H76" s="101"/>
      <c r="I76" s="101"/>
      <c r="J76" s="101"/>
      <c r="K76" s="101"/>
      <c r="L76" s="101"/>
      <c r="M76" s="101"/>
      <c r="N76" s="101"/>
      <c r="O76" s="101"/>
      <c r="P76" s="101"/>
      <c r="Q76" s="198"/>
      <c r="R76" s="101"/>
      <c r="S76" s="101"/>
      <c r="T76" s="101"/>
      <c r="U76" s="101"/>
      <c r="V76" s="101"/>
      <c r="W76" s="101"/>
      <c r="X76" s="101"/>
      <c r="Y76" s="101"/>
      <c r="Z76" s="101"/>
      <c r="AA76" s="100"/>
      <c r="AB76" s="100"/>
      <c r="AC76" s="101"/>
      <c r="AD76" s="99"/>
      <c r="AE76" s="99"/>
      <c r="AF76" s="99"/>
      <c r="AG76" s="95"/>
    </row>
    <row r="77" spans="1:33" x14ac:dyDescent="0.2">
      <c r="A77" s="99"/>
      <c r="B77" s="99"/>
      <c r="C77" s="99"/>
      <c r="D77" s="99"/>
      <c r="E77" s="100"/>
      <c r="F77" s="100"/>
      <c r="G77" s="299"/>
      <c r="H77" s="101"/>
      <c r="I77" s="101"/>
      <c r="J77" s="101"/>
      <c r="K77" s="101"/>
      <c r="L77" s="101"/>
      <c r="M77" s="101"/>
      <c r="N77" s="101"/>
      <c r="O77" s="101"/>
      <c r="P77" s="101"/>
      <c r="Q77" s="198"/>
      <c r="R77" s="101"/>
      <c r="S77" s="101"/>
      <c r="T77" s="101"/>
      <c r="U77" s="101"/>
      <c r="V77" s="101"/>
      <c r="W77" s="101"/>
      <c r="X77" s="101"/>
      <c r="Y77" s="101"/>
      <c r="Z77" s="101"/>
      <c r="AA77" s="100"/>
      <c r="AB77" s="100"/>
      <c r="AC77" s="101"/>
      <c r="AD77" s="99"/>
      <c r="AE77" s="99"/>
      <c r="AF77" s="99"/>
      <c r="AG77" s="95"/>
    </row>
    <row r="78" spans="1:33" x14ac:dyDescent="0.2">
      <c r="A78" s="96"/>
      <c r="B78" s="96"/>
      <c r="C78" s="96"/>
      <c r="D78" s="96"/>
      <c r="E78" s="97"/>
      <c r="F78" s="97"/>
      <c r="G78" s="300"/>
      <c r="H78" s="98"/>
      <c r="I78" s="98"/>
      <c r="J78" s="98"/>
      <c r="K78" s="98"/>
      <c r="L78" s="98"/>
      <c r="M78" s="98"/>
      <c r="N78" s="98"/>
      <c r="O78" s="98"/>
      <c r="P78" s="98"/>
      <c r="Q78" s="199"/>
      <c r="R78" s="98"/>
      <c r="S78" s="98"/>
      <c r="T78" s="98"/>
      <c r="U78" s="98"/>
      <c r="V78" s="98"/>
      <c r="W78" s="98"/>
      <c r="X78" s="98"/>
      <c r="Y78" s="98"/>
      <c r="Z78" s="98"/>
      <c r="AA78" s="97"/>
      <c r="AB78" s="97"/>
      <c r="AC78" s="98"/>
      <c r="AD78" s="96"/>
      <c r="AE78" s="96"/>
      <c r="AF78" s="96"/>
    </row>
    <row r="79" spans="1:33" x14ac:dyDescent="0.2">
      <c r="H79" s="24"/>
      <c r="I79" s="24"/>
      <c r="J79" s="24"/>
      <c r="K79" s="24"/>
      <c r="L79" s="24"/>
      <c r="M79" s="24"/>
      <c r="N79" s="24"/>
      <c r="O79" s="24"/>
      <c r="P79" s="24"/>
      <c r="Q79" s="200"/>
      <c r="R79" s="24"/>
      <c r="S79" s="24"/>
      <c r="T79" s="24"/>
      <c r="U79" s="24"/>
      <c r="V79" s="24"/>
      <c r="W79" s="24"/>
      <c r="X79" s="24"/>
      <c r="Y79" s="24"/>
      <c r="Z79" s="24"/>
      <c r="AA79" s="7"/>
      <c r="AB79" s="7"/>
      <c r="AC79" s="24"/>
    </row>
    <row r="80" spans="1:33" x14ac:dyDescent="0.2">
      <c r="H80" s="24"/>
      <c r="I80" s="24"/>
      <c r="J80" s="24"/>
      <c r="K80" s="24"/>
      <c r="L80" s="24"/>
      <c r="M80" s="24"/>
      <c r="N80" s="24"/>
      <c r="O80" s="24"/>
      <c r="P80" s="24"/>
      <c r="Q80" s="200"/>
      <c r="R80" s="24"/>
      <c r="S80" s="24"/>
      <c r="T80" s="24"/>
      <c r="U80" s="24"/>
      <c r="V80" s="24"/>
      <c r="W80" s="24"/>
      <c r="X80" s="24"/>
      <c r="Y80" s="24"/>
      <c r="Z80" s="24"/>
      <c r="AA80" s="7"/>
      <c r="AB80" s="7"/>
      <c r="AC80" s="24"/>
    </row>
    <row r="81" spans="8:29" x14ac:dyDescent="0.2">
      <c r="H81" s="24"/>
      <c r="I81" s="24"/>
      <c r="J81" s="24"/>
      <c r="K81" s="24"/>
      <c r="L81" s="24"/>
      <c r="M81" s="24"/>
      <c r="N81" s="24"/>
      <c r="O81" s="24"/>
      <c r="P81" s="24"/>
      <c r="Q81" s="200"/>
      <c r="R81" s="24"/>
      <c r="S81" s="24"/>
      <c r="T81" s="24"/>
      <c r="U81" s="24"/>
      <c r="V81" s="24"/>
      <c r="W81" s="24"/>
      <c r="X81" s="24"/>
      <c r="Y81" s="24"/>
      <c r="Z81" s="24"/>
      <c r="AA81" s="7"/>
      <c r="AB81" s="7"/>
      <c r="AC81" s="24"/>
    </row>
    <row r="82" spans="8:29" x14ac:dyDescent="0.2">
      <c r="H82" s="24"/>
      <c r="I82" s="24"/>
      <c r="J82" s="24"/>
      <c r="K82" s="24"/>
      <c r="L82" s="24"/>
      <c r="M82" s="24"/>
      <c r="N82" s="24"/>
      <c r="O82" s="24"/>
      <c r="P82" s="24"/>
      <c r="Q82" s="200"/>
      <c r="R82" s="24"/>
      <c r="S82" s="24"/>
      <c r="T82" s="24"/>
      <c r="U82" s="24"/>
      <c r="V82" s="24"/>
      <c r="W82" s="24"/>
      <c r="X82" s="24"/>
      <c r="Y82" s="24"/>
      <c r="Z82" s="24"/>
      <c r="AA82" s="7"/>
      <c r="AB82" s="7"/>
      <c r="AC82" s="24"/>
    </row>
    <row r="83" spans="8:29" x14ac:dyDescent="0.2">
      <c r="H83" s="24"/>
      <c r="I83" s="24"/>
      <c r="J83" s="24"/>
      <c r="K83" s="24"/>
      <c r="L83" s="24"/>
      <c r="M83" s="24"/>
      <c r="N83" s="24"/>
      <c r="O83" s="24"/>
      <c r="P83" s="24"/>
      <c r="Q83" s="200"/>
      <c r="R83" s="24"/>
      <c r="S83" s="24"/>
      <c r="T83" s="24"/>
      <c r="U83" s="24"/>
      <c r="V83" s="24"/>
      <c r="W83" s="24"/>
      <c r="X83" s="24"/>
      <c r="Y83" s="24"/>
      <c r="Z83" s="24"/>
      <c r="AA83" s="7"/>
      <c r="AB83" s="7"/>
      <c r="AC83" s="24"/>
    </row>
    <row r="84" spans="8:29" x14ac:dyDescent="0.2">
      <c r="H84" s="24"/>
      <c r="I84" s="24"/>
      <c r="J84" s="24"/>
      <c r="K84" s="24"/>
      <c r="L84" s="24"/>
      <c r="M84" s="24"/>
      <c r="N84" s="24"/>
      <c r="O84" s="24"/>
      <c r="P84" s="24"/>
      <c r="Q84" s="200"/>
      <c r="R84" s="24"/>
      <c r="S84" s="24"/>
      <c r="T84" s="24"/>
      <c r="U84" s="24"/>
      <c r="V84" s="24"/>
      <c r="W84" s="24"/>
      <c r="X84" s="24"/>
      <c r="Y84" s="24"/>
      <c r="Z84" s="24"/>
      <c r="AA84" s="7"/>
      <c r="AB84" s="7"/>
      <c r="AC84" s="24"/>
    </row>
    <row r="85" spans="8:29" x14ac:dyDescent="0.2">
      <c r="H85" s="24"/>
      <c r="I85" s="24"/>
      <c r="J85" s="24"/>
      <c r="K85" s="24"/>
      <c r="L85" s="24"/>
      <c r="M85" s="24"/>
      <c r="N85" s="24"/>
      <c r="O85" s="24"/>
      <c r="P85" s="24"/>
      <c r="Q85" s="200"/>
      <c r="R85" s="24"/>
      <c r="S85" s="24"/>
      <c r="T85" s="24"/>
      <c r="U85" s="24"/>
      <c r="V85" s="24"/>
      <c r="W85" s="24"/>
      <c r="X85" s="24"/>
      <c r="Y85" s="24"/>
      <c r="Z85" s="24"/>
      <c r="AA85" s="7"/>
      <c r="AB85" s="7"/>
      <c r="AC85" s="24"/>
    </row>
    <row r="86" spans="8:29" x14ac:dyDescent="0.2">
      <c r="H86" s="24"/>
      <c r="I86" s="24"/>
      <c r="J86" s="24"/>
      <c r="K86" s="24"/>
      <c r="L86" s="24"/>
      <c r="M86" s="24"/>
      <c r="N86" s="24"/>
      <c r="O86" s="24"/>
      <c r="P86" s="24"/>
      <c r="Q86" s="200"/>
      <c r="R86" s="24"/>
      <c r="S86" s="24"/>
      <c r="T86" s="24"/>
      <c r="U86" s="24"/>
      <c r="V86" s="24"/>
      <c r="W86" s="24"/>
      <c r="X86" s="24"/>
      <c r="Y86" s="24"/>
      <c r="Z86" s="24"/>
      <c r="AA86" s="7"/>
      <c r="AB86" s="7"/>
      <c r="AC86" s="24"/>
    </row>
    <row r="87" spans="8:29" x14ac:dyDescent="0.2">
      <c r="H87" s="24"/>
      <c r="I87" s="24"/>
      <c r="J87" s="24"/>
      <c r="K87" s="24"/>
      <c r="L87" s="24"/>
      <c r="M87" s="24"/>
      <c r="N87" s="24"/>
      <c r="O87" s="24"/>
      <c r="P87" s="24"/>
      <c r="Q87" s="200"/>
      <c r="R87" s="24"/>
      <c r="S87" s="24"/>
      <c r="T87" s="24"/>
      <c r="U87" s="24"/>
      <c r="V87" s="24"/>
      <c r="W87" s="24"/>
      <c r="X87" s="24"/>
      <c r="Y87" s="24"/>
      <c r="Z87" s="24"/>
      <c r="AA87" s="7"/>
      <c r="AB87" s="7"/>
      <c r="AC87" s="24"/>
    </row>
    <row r="88" spans="8:29" x14ac:dyDescent="0.2">
      <c r="H88" s="24"/>
      <c r="I88" s="24"/>
      <c r="J88" s="24"/>
      <c r="K88" s="24"/>
      <c r="L88" s="24"/>
      <c r="M88" s="24"/>
      <c r="N88" s="24"/>
      <c r="O88" s="24"/>
      <c r="P88" s="24"/>
      <c r="Q88" s="200"/>
      <c r="R88" s="24"/>
      <c r="S88" s="24"/>
      <c r="T88" s="24"/>
      <c r="U88" s="24"/>
      <c r="V88" s="24"/>
      <c r="W88" s="24"/>
      <c r="X88" s="24"/>
      <c r="Y88" s="24"/>
      <c r="Z88" s="24"/>
      <c r="AA88" s="7"/>
      <c r="AB88" s="7"/>
      <c r="AC88" s="24"/>
    </row>
    <row r="89" spans="8:29" x14ac:dyDescent="0.2">
      <c r="H89" s="24"/>
      <c r="I89" s="24"/>
      <c r="J89" s="24"/>
      <c r="K89" s="24"/>
      <c r="L89" s="24"/>
      <c r="M89" s="24"/>
      <c r="N89" s="24"/>
      <c r="O89" s="24"/>
      <c r="P89" s="24"/>
      <c r="Q89" s="200"/>
      <c r="R89" s="24"/>
      <c r="S89" s="24"/>
      <c r="T89" s="24"/>
      <c r="U89" s="24"/>
      <c r="V89" s="24"/>
      <c r="W89" s="24"/>
      <c r="X89" s="24"/>
      <c r="Y89" s="24"/>
      <c r="Z89" s="24"/>
      <c r="AA89" s="7"/>
      <c r="AB89" s="7"/>
      <c r="AC89" s="24"/>
    </row>
    <row r="90" spans="8:29" x14ac:dyDescent="0.2">
      <c r="H90" s="24"/>
      <c r="I90" s="24"/>
      <c r="J90" s="24"/>
      <c r="K90" s="24"/>
      <c r="L90" s="24"/>
      <c r="M90" s="24"/>
      <c r="N90" s="24"/>
      <c r="O90" s="24"/>
      <c r="P90" s="24"/>
      <c r="Q90" s="200"/>
      <c r="R90" s="24"/>
      <c r="S90" s="24"/>
      <c r="T90" s="24"/>
      <c r="U90" s="24"/>
      <c r="V90" s="24"/>
      <c r="W90" s="24"/>
      <c r="X90" s="24"/>
      <c r="Y90" s="24"/>
      <c r="Z90" s="24"/>
      <c r="AA90" s="7"/>
      <c r="AB90" s="7"/>
      <c r="AC90" s="24"/>
    </row>
    <row r="91" spans="8:29" x14ac:dyDescent="0.2">
      <c r="H91" s="24"/>
      <c r="I91" s="24"/>
      <c r="J91" s="24"/>
      <c r="K91" s="24"/>
      <c r="L91" s="24"/>
      <c r="M91" s="24"/>
      <c r="N91" s="24"/>
      <c r="O91" s="24"/>
      <c r="P91" s="24"/>
      <c r="Q91" s="200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8:29" x14ac:dyDescent="0.2">
      <c r="H92" s="24"/>
      <c r="I92" s="24"/>
      <c r="J92" s="24"/>
      <c r="K92" s="24"/>
      <c r="L92" s="24"/>
      <c r="M92" s="24"/>
      <c r="N92" s="24"/>
      <c r="O92" s="24"/>
      <c r="P92" s="24"/>
      <c r="Q92" s="200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8:29" x14ac:dyDescent="0.2">
      <c r="H93" s="24"/>
      <c r="I93" s="24"/>
      <c r="J93" s="24"/>
      <c r="K93" s="24"/>
      <c r="L93" s="24"/>
      <c r="M93" s="24"/>
      <c r="N93" s="24"/>
      <c r="O93" s="24"/>
      <c r="P93" s="24"/>
      <c r="Q93" s="200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8:29" x14ac:dyDescent="0.2">
      <c r="H94" s="24"/>
      <c r="I94" s="24"/>
      <c r="J94" s="24"/>
      <c r="K94" s="24"/>
      <c r="L94" s="24"/>
      <c r="M94" s="24"/>
      <c r="N94" s="24"/>
      <c r="O94" s="24"/>
      <c r="P94" s="24"/>
      <c r="Q94" s="200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8:29" x14ac:dyDescent="0.2">
      <c r="H95" s="24"/>
      <c r="I95" s="24"/>
      <c r="J95" s="24"/>
      <c r="K95" s="24"/>
      <c r="L95" s="24"/>
      <c r="M95" s="24"/>
      <c r="N95" s="24"/>
      <c r="O95" s="24"/>
      <c r="P95" s="24"/>
      <c r="Q95" s="200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8:29" x14ac:dyDescent="0.2">
      <c r="H96" s="24"/>
      <c r="I96" s="24"/>
      <c r="J96" s="24"/>
      <c r="K96" s="24"/>
      <c r="L96" s="24"/>
      <c r="M96" s="24"/>
      <c r="N96" s="24"/>
      <c r="O96" s="24"/>
      <c r="P96" s="24"/>
      <c r="Q96" s="200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8:29" x14ac:dyDescent="0.2">
      <c r="H97" s="24"/>
      <c r="I97" s="24"/>
      <c r="J97" s="24"/>
      <c r="K97" s="24"/>
      <c r="L97" s="24"/>
      <c r="M97" s="24"/>
      <c r="N97" s="24"/>
      <c r="O97" s="24"/>
      <c r="P97" s="24"/>
      <c r="Q97" s="200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8:29" x14ac:dyDescent="0.2">
      <c r="H98" s="24"/>
      <c r="I98" s="24"/>
      <c r="J98" s="24"/>
      <c r="K98" s="24"/>
      <c r="L98" s="24"/>
      <c r="M98" s="24"/>
      <c r="N98" s="24"/>
      <c r="O98" s="24"/>
      <c r="P98" s="24"/>
      <c r="Q98" s="200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8:29" x14ac:dyDescent="0.2">
      <c r="H99" s="24"/>
      <c r="I99" s="24"/>
      <c r="J99" s="24"/>
      <c r="K99" s="24"/>
      <c r="L99" s="24"/>
      <c r="M99" s="24"/>
      <c r="N99" s="24"/>
      <c r="O99" s="24"/>
      <c r="P99" s="24"/>
      <c r="Q99" s="200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8:29" x14ac:dyDescent="0.2">
      <c r="H100" s="24"/>
      <c r="I100" s="24"/>
      <c r="J100" s="24"/>
      <c r="K100" s="24"/>
      <c r="L100" s="24"/>
      <c r="M100" s="24"/>
      <c r="N100" s="24"/>
      <c r="O100" s="24"/>
      <c r="P100" s="24"/>
      <c r="Q100" s="200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8:29" x14ac:dyDescent="0.2">
      <c r="H101" s="24"/>
      <c r="I101" s="24"/>
      <c r="J101" s="24"/>
      <c r="K101" s="24"/>
      <c r="L101" s="24"/>
      <c r="M101" s="24"/>
      <c r="N101" s="24"/>
      <c r="O101" s="24"/>
      <c r="P101" s="24"/>
      <c r="Q101" s="200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8:29" x14ac:dyDescent="0.2">
      <c r="H102" s="24"/>
      <c r="I102" s="24"/>
      <c r="J102" s="24"/>
      <c r="K102" s="24"/>
      <c r="L102" s="24"/>
      <c r="M102" s="24"/>
      <c r="N102" s="24"/>
      <c r="O102" s="24"/>
      <c r="P102" s="24"/>
      <c r="Q102" s="200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8:29" x14ac:dyDescent="0.2">
      <c r="H103" s="24"/>
      <c r="I103" s="24"/>
      <c r="J103" s="24"/>
      <c r="K103" s="24"/>
      <c r="L103" s="24"/>
      <c r="M103" s="24"/>
      <c r="N103" s="24"/>
      <c r="O103" s="24"/>
      <c r="P103" s="24"/>
      <c r="Q103" s="200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8:29" x14ac:dyDescent="0.2">
      <c r="H104" s="24"/>
      <c r="I104" s="24"/>
      <c r="J104" s="24"/>
      <c r="K104" s="24"/>
      <c r="L104" s="24"/>
      <c r="M104" s="24"/>
      <c r="N104" s="24"/>
      <c r="O104" s="24"/>
      <c r="P104" s="24"/>
      <c r="Q104" s="200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8:29" x14ac:dyDescent="0.2">
      <c r="H105" s="24"/>
      <c r="I105" s="24"/>
      <c r="J105" s="24"/>
      <c r="K105" s="24"/>
      <c r="L105" s="24"/>
      <c r="M105" s="24"/>
      <c r="N105" s="24"/>
      <c r="O105" s="24"/>
      <c r="P105" s="24"/>
      <c r="Q105" s="200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8:29" x14ac:dyDescent="0.2">
      <c r="H106" s="24"/>
      <c r="I106" s="24"/>
      <c r="J106" s="24"/>
      <c r="K106" s="24"/>
      <c r="L106" s="24"/>
      <c r="M106" s="24"/>
      <c r="N106" s="24"/>
      <c r="O106" s="24"/>
      <c r="P106" s="24"/>
      <c r="Q106" s="200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8:29" x14ac:dyDescent="0.2">
      <c r="H107" s="24"/>
      <c r="I107" s="24"/>
      <c r="J107" s="24"/>
      <c r="K107" s="24"/>
      <c r="L107" s="24"/>
      <c r="M107" s="24"/>
      <c r="N107" s="24"/>
      <c r="O107" s="24"/>
      <c r="P107" s="24"/>
      <c r="Q107" s="200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8:29" x14ac:dyDescent="0.2">
      <c r="H108" s="24"/>
      <c r="I108" s="24"/>
      <c r="J108" s="24"/>
      <c r="K108" s="24"/>
      <c r="L108" s="24"/>
      <c r="M108" s="24"/>
      <c r="N108" s="24"/>
      <c r="O108" s="24"/>
      <c r="P108" s="24"/>
      <c r="Q108" s="200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8:29" x14ac:dyDescent="0.2">
      <c r="H109" s="24"/>
      <c r="I109" s="24"/>
      <c r="J109" s="24"/>
      <c r="K109" s="24"/>
      <c r="L109" s="24"/>
      <c r="M109" s="24"/>
      <c r="N109" s="24"/>
      <c r="O109" s="24"/>
      <c r="P109" s="24"/>
      <c r="Q109" s="200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8:29" x14ac:dyDescent="0.2">
      <c r="H110" s="24"/>
      <c r="I110" s="24"/>
      <c r="J110" s="24"/>
      <c r="K110" s="24"/>
      <c r="L110" s="24"/>
      <c r="M110" s="24"/>
      <c r="N110" s="24"/>
      <c r="O110" s="24"/>
      <c r="P110" s="24"/>
      <c r="Q110" s="200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8:29" x14ac:dyDescent="0.2">
      <c r="H111" s="24"/>
      <c r="I111" s="24"/>
      <c r="J111" s="24"/>
      <c r="K111" s="24"/>
      <c r="L111" s="24"/>
      <c r="M111" s="24"/>
      <c r="N111" s="24"/>
      <c r="O111" s="24"/>
      <c r="P111" s="24"/>
      <c r="Q111" s="200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8:29" x14ac:dyDescent="0.2">
      <c r="H112" s="24"/>
      <c r="I112" s="24"/>
      <c r="J112" s="24"/>
      <c r="K112" s="24"/>
      <c r="L112" s="24"/>
      <c r="M112" s="24"/>
      <c r="N112" s="24"/>
      <c r="O112" s="24"/>
      <c r="P112" s="24"/>
      <c r="Q112" s="200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8:29" x14ac:dyDescent="0.2">
      <c r="H113" s="24"/>
      <c r="I113" s="24"/>
      <c r="J113" s="24"/>
      <c r="K113" s="24"/>
      <c r="L113" s="24"/>
      <c r="M113" s="24"/>
      <c r="N113" s="24"/>
      <c r="O113" s="24"/>
      <c r="P113" s="24"/>
      <c r="Q113" s="200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8:29" x14ac:dyDescent="0.2">
      <c r="H114" s="24"/>
      <c r="I114" s="24"/>
      <c r="J114" s="24"/>
      <c r="K114" s="24"/>
      <c r="L114" s="24"/>
      <c r="M114" s="24"/>
      <c r="N114" s="24"/>
      <c r="O114" s="24"/>
      <c r="P114" s="24"/>
      <c r="Q114" s="200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8:29" x14ac:dyDescent="0.2">
      <c r="H115" s="24"/>
      <c r="I115" s="24"/>
      <c r="J115" s="24"/>
      <c r="K115" s="24"/>
      <c r="L115" s="24"/>
      <c r="M115" s="24"/>
      <c r="N115" s="24"/>
      <c r="O115" s="24"/>
      <c r="P115" s="24"/>
      <c r="Q115" s="200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8:29" x14ac:dyDescent="0.2">
      <c r="H116" s="24"/>
      <c r="I116" s="24"/>
      <c r="J116" s="24"/>
      <c r="K116" s="24"/>
      <c r="L116" s="24"/>
      <c r="M116" s="24"/>
      <c r="N116" s="24"/>
      <c r="O116" s="24"/>
      <c r="P116" s="24"/>
      <c r="Q116" s="200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8:29" x14ac:dyDescent="0.2">
      <c r="H117" s="24"/>
      <c r="I117" s="24"/>
      <c r="J117" s="24"/>
      <c r="K117" s="24"/>
      <c r="L117" s="24"/>
      <c r="M117" s="24"/>
      <c r="N117" s="24"/>
      <c r="O117" s="24"/>
      <c r="P117" s="24"/>
      <c r="Q117" s="200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8:29" x14ac:dyDescent="0.2">
      <c r="H118" s="24"/>
      <c r="I118" s="24"/>
      <c r="J118" s="24"/>
      <c r="K118" s="24"/>
      <c r="L118" s="24"/>
      <c r="M118" s="24"/>
      <c r="N118" s="24"/>
      <c r="O118" s="24"/>
      <c r="P118" s="24"/>
      <c r="Q118" s="200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8:29" x14ac:dyDescent="0.2">
      <c r="H119" s="24"/>
      <c r="I119" s="24"/>
      <c r="J119" s="24"/>
      <c r="K119" s="24"/>
      <c r="L119" s="24"/>
      <c r="M119" s="24"/>
      <c r="N119" s="24"/>
      <c r="O119" s="24"/>
      <c r="P119" s="24"/>
      <c r="Q119" s="200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8:29" x14ac:dyDescent="0.2">
      <c r="H120" s="24"/>
      <c r="I120" s="24"/>
      <c r="J120" s="24"/>
      <c r="K120" s="24"/>
      <c r="L120" s="24"/>
      <c r="M120" s="24"/>
      <c r="N120" s="24"/>
      <c r="O120" s="24"/>
      <c r="P120" s="24"/>
      <c r="Q120" s="200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</sheetData>
  <mergeCells count="1">
    <mergeCell ref="A40:B40"/>
  </mergeCells>
  <phoneticPr fontId="2" type="noConversion"/>
  <printOptions horizontalCentered="1"/>
  <pageMargins left="0" right="0" top="0.5" bottom="0" header="0" footer="0"/>
  <pageSetup scale="64" orientation="landscape" horizontalDpi="4294967294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C316"/>
  <sheetViews>
    <sheetView tabSelected="1" zoomScale="75" zoomScaleNormal="75" workbookViewId="0">
      <pane xSplit="6" ySplit="5" topLeftCell="CC6" activePane="bottomRight" state="frozen"/>
      <selection pane="topRight" activeCell="G1" sqref="G1"/>
      <selection pane="bottomLeft" activeCell="A6" sqref="A6"/>
      <selection pane="bottomRight" activeCell="CC49" sqref="CC49"/>
    </sheetView>
  </sheetViews>
  <sheetFormatPr defaultRowHeight="12.75" x14ac:dyDescent="0.2"/>
  <cols>
    <col min="1" max="1" width="29" style="43" customWidth="1"/>
    <col min="2" max="2" width="19.5703125" style="43" customWidth="1"/>
    <col min="3" max="3" width="12.28515625" style="410" customWidth="1"/>
    <col min="4" max="4" width="14.140625" style="410" customWidth="1"/>
    <col min="5" max="5" width="7.7109375" style="44" customWidth="1"/>
    <col min="6" max="6" width="13.28515625" style="44" customWidth="1"/>
    <col min="7" max="7" width="13.85546875" style="44" customWidth="1"/>
    <col min="8" max="8" width="15.140625" style="44" customWidth="1"/>
    <col min="9" max="9" width="15" style="432" customWidth="1"/>
    <col min="10" max="11" width="10.140625" style="432" customWidth="1"/>
    <col min="12" max="12" width="17.5703125" style="410" customWidth="1"/>
    <col min="13" max="13" width="9.85546875" style="410" customWidth="1"/>
    <col min="14" max="14" width="10.28515625" style="410" customWidth="1"/>
    <col min="15" max="15" width="13.85546875" style="410" customWidth="1"/>
    <col min="16" max="17" width="9.42578125" style="410" customWidth="1"/>
    <col min="18" max="18" width="15.42578125" style="410" customWidth="1"/>
    <col min="19" max="19" width="11.140625" style="410" customWidth="1"/>
    <col min="20" max="20" width="10" style="410" customWidth="1"/>
    <col min="21" max="21" width="15.5703125" style="410" customWidth="1"/>
    <col min="22" max="22" width="8.7109375" style="410" customWidth="1"/>
    <col min="23" max="23" width="9" style="410" customWidth="1"/>
    <col min="24" max="24" width="12.140625" style="410" customWidth="1"/>
    <col min="25" max="26" width="8.28515625" style="410" customWidth="1"/>
    <col min="27" max="27" width="11.5703125" style="410" customWidth="1"/>
    <col min="28" max="28" width="10.85546875" style="410" customWidth="1"/>
    <col min="29" max="29" width="11" style="410" customWidth="1"/>
    <col min="30" max="30" width="11.7109375" style="410" customWidth="1"/>
    <col min="31" max="31" width="9.28515625" style="410" customWidth="1"/>
    <col min="32" max="32" width="11.28515625" style="410" customWidth="1"/>
    <col min="33" max="33" width="11.42578125" style="410" customWidth="1"/>
    <col min="34" max="34" width="9" style="410" customWidth="1"/>
    <col min="35" max="35" width="8.7109375" style="410" customWidth="1"/>
    <col min="36" max="36" width="11.140625" style="410" customWidth="1"/>
    <col min="37" max="37" width="8.85546875" style="410" customWidth="1"/>
    <col min="38" max="38" width="8.7109375" style="410" customWidth="1"/>
    <col min="39" max="39" width="11.85546875" style="410" customWidth="1"/>
    <col min="40" max="40" width="8.7109375" style="410" customWidth="1"/>
    <col min="41" max="41" width="9.5703125" style="410" customWidth="1"/>
    <col min="42" max="42" width="16.85546875" style="410" customWidth="1"/>
    <col min="43" max="43" width="9.42578125" style="410" customWidth="1"/>
    <col min="44" max="44" width="8" style="410" customWidth="1"/>
    <col min="45" max="45" width="15.28515625" style="410" customWidth="1"/>
    <col min="46" max="47" width="8.140625" style="410" customWidth="1"/>
    <col min="48" max="48" width="13.7109375" style="410" customWidth="1"/>
    <col min="49" max="49" width="11" style="410" customWidth="1"/>
    <col min="50" max="50" width="8.140625" style="410" customWidth="1"/>
    <col min="51" max="51" width="13.28515625" style="410" customWidth="1"/>
    <col min="52" max="53" width="8.28515625" style="410" customWidth="1"/>
    <col min="54" max="54" width="13.5703125" style="410" customWidth="1"/>
    <col min="55" max="56" width="7.42578125" style="410" customWidth="1"/>
    <col min="57" max="57" width="13.7109375" style="410" customWidth="1"/>
    <col min="58" max="59" width="8.5703125" style="410" customWidth="1"/>
    <col min="60" max="60" width="13.140625" style="410" customWidth="1"/>
    <col min="61" max="62" width="7.5703125" style="410" customWidth="1"/>
    <col min="63" max="63" width="12.28515625" style="410" customWidth="1"/>
    <col min="64" max="65" width="7.5703125" style="410" customWidth="1"/>
    <col min="66" max="66" width="12.5703125" style="410" customWidth="1"/>
    <col min="67" max="68" width="8" style="410" customWidth="1"/>
    <col min="69" max="69" width="13.140625" style="410" customWidth="1"/>
    <col min="70" max="71" width="8.5703125" style="410" customWidth="1"/>
    <col min="72" max="72" width="12.85546875" style="410" customWidth="1"/>
    <col min="73" max="73" width="8.85546875" style="410" customWidth="1"/>
    <col min="74" max="74" width="8.85546875" style="445" customWidth="1"/>
    <col min="75" max="75" width="12.42578125" style="447" customWidth="1"/>
    <col min="76" max="76" width="9.140625" style="446" customWidth="1"/>
    <col min="77" max="78" width="9.140625" style="43"/>
    <col min="79" max="79" width="24.42578125" style="43" customWidth="1"/>
    <col min="80" max="80" width="54.42578125" style="43" customWidth="1"/>
    <col min="81" max="81" width="32" style="410" customWidth="1"/>
    <col min="82" max="16384" width="9.140625" style="43"/>
  </cols>
  <sheetData>
    <row r="1" spans="1:81" s="243" customFormat="1" ht="20.25" x14ac:dyDescent="0.3">
      <c r="A1" s="239" t="s">
        <v>134</v>
      </c>
      <c r="B1" s="240"/>
      <c r="C1" s="396"/>
      <c r="D1" s="396"/>
      <c r="E1" s="241"/>
      <c r="F1" s="241"/>
      <c r="G1" s="241"/>
      <c r="H1" s="241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414"/>
      <c r="Y1" s="414"/>
      <c r="Z1" s="414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493" t="s">
        <v>473</v>
      </c>
      <c r="BG1" s="396"/>
      <c r="BH1" s="396"/>
      <c r="BI1" s="396"/>
      <c r="BJ1" s="396"/>
      <c r="BK1" s="396"/>
      <c r="BL1" s="396"/>
      <c r="BM1" s="396"/>
      <c r="BN1" s="396"/>
      <c r="BO1" s="396"/>
      <c r="BP1" s="396"/>
      <c r="BQ1" s="396"/>
      <c r="BR1" s="396"/>
      <c r="BS1" s="396"/>
      <c r="BT1" s="396"/>
      <c r="BU1" s="436"/>
      <c r="BV1" s="436"/>
      <c r="BW1" s="487"/>
      <c r="BX1" s="485"/>
      <c r="BY1" s="486"/>
      <c r="BZ1" s="242"/>
      <c r="CC1" s="507"/>
    </row>
    <row r="2" spans="1:81" s="184" customFormat="1" ht="21" thickBot="1" x14ac:dyDescent="0.35">
      <c r="A2" s="244">
        <v>2007</v>
      </c>
      <c r="B2" s="245" t="s">
        <v>469</v>
      </c>
      <c r="C2" s="397"/>
      <c r="D2" s="411"/>
      <c r="E2" s="245"/>
      <c r="F2" s="245"/>
      <c r="G2" s="245"/>
      <c r="H2" s="245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411"/>
      <c r="W2" s="411"/>
      <c r="X2" s="411"/>
      <c r="Y2" s="411"/>
      <c r="Z2" s="411"/>
      <c r="AA2" s="411"/>
      <c r="AB2" s="411"/>
      <c r="AC2" s="411"/>
      <c r="AD2" s="411"/>
      <c r="AE2" s="411"/>
      <c r="AF2" s="411"/>
      <c r="AG2" s="411"/>
      <c r="AH2" s="411"/>
      <c r="AI2" s="411"/>
      <c r="AJ2" s="411"/>
      <c r="AK2" s="411"/>
      <c r="AL2" s="411"/>
      <c r="AM2" s="411"/>
      <c r="AN2" s="411"/>
      <c r="AO2" s="411"/>
      <c r="AP2" s="411"/>
      <c r="AQ2" s="411"/>
      <c r="AR2" s="411"/>
      <c r="AS2" s="411"/>
      <c r="AT2" s="411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92" t="s">
        <v>472</v>
      </c>
      <c r="BG2" s="411"/>
      <c r="BH2" s="411"/>
      <c r="BI2" s="411"/>
      <c r="BJ2" s="411"/>
      <c r="BK2" s="411"/>
      <c r="BL2" s="411"/>
      <c r="BM2" s="411"/>
      <c r="BN2" s="411"/>
      <c r="BO2" s="411"/>
      <c r="BP2" s="411"/>
      <c r="BQ2" s="411"/>
      <c r="BR2" s="411"/>
      <c r="BS2" s="411"/>
      <c r="BT2" s="411"/>
      <c r="BU2" s="437"/>
      <c r="BV2" s="437"/>
      <c r="BW2" s="437"/>
      <c r="BX2" s="488"/>
      <c r="BY2" s="488"/>
      <c r="BZ2" s="489"/>
      <c r="CA2" s="494" t="s">
        <v>467</v>
      </c>
      <c r="CB2" s="494" t="s">
        <v>468</v>
      </c>
      <c r="CC2" s="508"/>
    </row>
    <row r="3" spans="1:81" s="32" customFormat="1" x14ac:dyDescent="0.2">
      <c r="A3" s="453"/>
      <c r="B3" s="454"/>
      <c r="C3" s="455"/>
      <c r="D3" s="452"/>
      <c r="E3" s="456" t="s">
        <v>1</v>
      </c>
      <c r="F3" s="490" t="s">
        <v>2</v>
      </c>
      <c r="G3" s="456" t="s">
        <v>192</v>
      </c>
      <c r="H3" s="456" t="s">
        <v>192</v>
      </c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  <c r="AR3" s="452"/>
      <c r="AS3" s="452"/>
      <c r="AT3" s="452"/>
      <c r="AU3" s="452"/>
      <c r="AV3" s="452"/>
      <c r="AW3" s="452"/>
      <c r="AX3" s="452"/>
      <c r="AY3" s="452"/>
      <c r="AZ3" s="452"/>
      <c r="BA3" s="452"/>
      <c r="BB3" s="452"/>
      <c r="BC3" s="452"/>
      <c r="BD3" s="452"/>
      <c r="BE3" s="452"/>
      <c r="BF3" s="452"/>
      <c r="BG3" s="452"/>
      <c r="BH3" s="452"/>
      <c r="BI3" s="452"/>
      <c r="BJ3" s="452"/>
      <c r="BK3" s="452"/>
      <c r="BL3" s="452"/>
      <c r="BM3" s="452"/>
      <c r="BN3" s="452"/>
      <c r="BO3" s="452"/>
      <c r="BP3" s="452"/>
      <c r="BQ3" s="452"/>
      <c r="BR3" s="452"/>
      <c r="BS3" s="452"/>
      <c r="BT3" s="452"/>
      <c r="BU3" s="457"/>
      <c r="BV3" s="457"/>
      <c r="BW3" s="452"/>
      <c r="BX3" s="452"/>
      <c r="BY3" s="458"/>
      <c r="BZ3" s="454"/>
      <c r="CA3" s="495">
        <f ca="1" xml:space="preserve"> (I39 + L39 + O39 + R39 + U39 + X39 + AA39 + AD39 + AG39 + AJ39 + AM39 + AP39 + AS39 + AV39 + AY39 + BB39 + BE39 + BH39 + BK39 + BN39 + BQ39 + BT39 + BW39) / 23</f>
        <v>2.7216925863484547</v>
      </c>
      <c r="CB3" s="320">
        <f xml:space="preserve"> (I40 + L40 + O40 + R40 + U40 + X40 + AA40 + AD40 + AG40 + AJ40 + AM40 + AP40 + AS40 + AV40 + AY40 + BB40 + BE40 + BH40 + BK40 + BN40 + BQ40+ BT40 + BW40) / 23</f>
        <v>1</v>
      </c>
      <c r="CC3" s="495"/>
    </row>
    <row r="4" spans="1:81" s="32" customFormat="1" x14ac:dyDescent="0.2">
      <c r="A4" s="153" t="s">
        <v>3</v>
      </c>
      <c r="B4" s="33" t="s">
        <v>4</v>
      </c>
      <c r="C4" s="398" t="s">
        <v>5</v>
      </c>
      <c r="D4" s="412" t="s">
        <v>6</v>
      </c>
      <c r="E4" s="33" t="s">
        <v>7</v>
      </c>
      <c r="F4" s="33" t="s">
        <v>8</v>
      </c>
      <c r="G4" s="33" t="s">
        <v>190</v>
      </c>
      <c r="H4" s="33" t="s">
        <v>190</v>
      </c>
      <c r="I4" s="434">
        <v>2</v>
      </c>
      <c r="J4" s="459" t="s">
        <v>461</v>
      </c>
      <c r="K4" s="459" t="s">
        <v>462</v>
      </c>
      <c r="L4" s="434">
        <v>3</v>
      </c>
      <c r="M4" s="459" t="s">
        <v>461</v>
      </c>
      <c r="N4" s="459" t="s">
        <v>462</v>
      </c>
      <c r="O4" s="434">
        <v>4</v>
      </c>
      <c r="P4" s="459" t="s">
        <v>461</v>
      </c>
      <c r="Q4" s="459" t="s">
        <v>462</v>
      </c>
      <c r="R4" s="434">
        <v>5</v>
      </c>
      <c r="S4" s="459" t="s">
        <v>461</v>
      </c>
      <c r="T4" s="459" t="s">
        <v>462</v>
      </c>
      <c r="U4" s="434">
        <v>6</v>
      </c>
      <c r="V4" s="459" t="s">
        <v>461</v>
      </c>
      <c r="W4" s="459" t="s">
        <v>462</v>
      </c>
      <c r="X4" s="435">
        <v>7</v>
      </c>
      <c r="Y4" s="459" t="s">
        <v>461</v>
      </c>
      <c r="Z4" s="459" t="s">
        <v>462</v>
      </c>
      <c r="AA4" s="434">
        <v>8</v>
      </c>
      <c r="AB4" s="459" t="s">
        <v>461</v>
      </c>
      <c r="AC4" s="459" t="s">
        <v>462</v>
      </c>
      <c r="AD4" s="434">
        <v>9</v>
      </c>
      <c r="AE4" s="459" t="s">
        <v>461</v>
      </c>
      <c r="AF4" s="459" t="s">
        <v>462</v>
      </c>
      <c r="AG4" s="434">
        <v>10</v>
      </c>
      <c r="AH4" s="459" t="s">
        <v>461</v>
      </c>
      <c r="AI4" s="459" t="s">
        <v>462</v>
      </c>
      <c r="AJ4" s="434">
        <v>31</v>
      </c>
      <c r="AK4" s="459" t="s">
        <v>461</v>
      </c>
      <c r="AL4" s="459" t="s">
        <v>462</v>
      </c>
      <c r="AM4" s="434">
        <v>52</v>
      </c>
      <c r="AN4" s="459" t="s">
        <v>461</v>
      </c>
      <c r="AO4" s="459" t="s">
        <v>462</v>
      </c>
      <c r="AP4" s="434">
        <v>63</v>
      </c>
      <c r="AQ4" s="459" t="s">
        <v>461</v>
      </c>
      <c r="AR4" s="459" t="s">
        <v>462</v>
      </c>
      <c r="AS4" s="434">
        <v>64</v>
      </c>
      <c r="AT4" s="459" t="s">
        <v>461</v>
      </c>
      <c r="AU4" s="459" t="s">
        <v>462</v>
      </c>
      <c r="AV4" s="434">
        <v>65</v>
      </c>
      <c r="AW4" s="459" t="s">
        <v>461</v>
      </c>
      <c r="AX4" s="459" t="s">
        <v>462</v>
      </c>
      <c r="AY4" s="434">
        <v>66</v>
      </c>
      <c r="AZ4" s="459" t="s">
        <v>461</v>
      </c>
      <c r="BA4" s="459" t="s">
        <v>462</v>
      </c>
      <c r="BB4" s="434">
        <v>67</v>
      </c>
      <c r="BC4" s="459" t="s">
        <v>461</v>
      </c>
      <c r="BD4" s="459" t="s">
        <v>462</v>
      </c>
      <c r="BE4" s="434">
        <v>68</v>
      </c>
      <c r="BF4" s="459" t="s">
        <v>461</v>
      </c>
      <c r="BG4" s="459" t="s">
        <v>462</v>
      </c>
      <c r="BH4" s="434">
        <v>69</v>
      </c>
      <c r="BI4" s="459" t="s">
        <v>461</v>
      </c>
      <c r="BJ4" s="459" t="s">
        <v>462</v>
      </c>
      <c r="BK4" s="434">
        <v>70</v>
      </c>
      <c r="BL4" s="459" t="s">
        <v>461</v>
      </c>
      <c r="BM4" s="459" t="s">
        <v>462</v>
      </c>
      <c r="BN4" s="434">
        <v>76</v>
      </c>
      <c r="BO4" s="459" t="s">
        <v>461</v>
      </c>
      <c r="BP4" s="459" t="s">
        <v>462</v>
      </c>
      <c r="BQ4" s="434">
        <v>88</v>
      </c>
      <c r="BR4" s="459" t="s">
        <v>461</v>
      </c>
      <c r="BS4" s="459" t="s">
        <v>462</v>
      </c>
      <c r="BT4" s="434">
        <v>94</v>
      </c>
      <c r="BU4" s="459" t="s">
        <v>461</v>
      </c>
      <c r="BV4" s="459" t="s">
        <v>462</v>
      </c>
      <c r="BW4" s="434">
        <v>95</v>
      </c>
      <c r="BX4" s="459" t="s">
        <v>461</v>
      </c>
      <c r="BY4" s="459" t="s">
        <v>462</v>
      </c>
      <c r="CA4" s="36"/>
      <c r="CB4" s="36"/>
      <c r="CC4" s="400"/>
    </row>
    <row r="5" spans="1:81" s="32" customFormat="1" x14ac:dyDescent="0.2">
      <c r="A5" s="154"/>
      <c r="B5" s="34"/>
      <c r="C5" s="398"/>
      <c r="D5" s="412"/>
      <c r="E5" s="33" t="s">
        <v>9</v>
      </c>
      <c r="F5" s="33"/>
      <c r="G5" s="33" t="s">
        <v>191</v>
      </c>
      <c r="H5" s="33" t="s">
        <v>191</v>
      </c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98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38"/>
      <c r="BV5" s="438"/>
      <c r="BW5" s="400"/>
      <c r="BX5" s="400"/>
      <c r="BY5" s="201"/>
      <c r="CA5" s="320" t="s">
        <v>470</v>
      </c>
      <c r="CB5" s="320" t="s">
        <v>471</v>
      </c>
      <c r="CC5" s="495"/>
    </row>
    <row r="6" spans="1:81" s="31" customFormat="1" x14ac:dyDescent="0.2">
      <c r="A6" s="155" t="s">
        <v>154</v>
      </c>
      <c r="B6" s="30"/>
      <c r="C6" s="399"/>
      <c r="D6" s="413"/>
      <c r="E6" s="35"/>
      <c r="F6" s="399"/>
      <c r="G6" s="35"/>
      <c r="H6" s="35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462"/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462"/>
      <c r="AR6" s="399"/>
      <c r="AS6" s="401"/>
      <c r="AT6" s="401"/>
      <c r="AU6" s="401"/>
      <c r="AV6" s="401"/>
      <c r="AW6" s="401"/>
      <c r="AX6" s="401"/>
      <c r="AY6" s="401"/>
      <c r="AZ6" s="401"/>
      <c r="BA6" s="401"/>
      <c r="BB6" s="401"/>
      <c r="BC6" s="401"/>
      <c r="BD6" s="401"/>
      <c r="BE6" s="401"/>
      <c r="BF6" s="401"/>
      <c r="BG6" s="401"/>
      <c r="BH6" s="401"/>
      <c r="BI6" s="401"/>
      <c r="BJ6" s="401"/>
      <c r="BK6" s="401"/>
      <c r="BL6" s="401"/>
      <c r="BM6" s="401"/>
      <c r="BN6" s="401"/>
      <c r="BO6" s="401"/>
      <c r="BP6" s="401"/>
      <c r="BQ6" s="401"/>
      <c r="BR6" s="401"/>
      <c r="BS6" s="401"/>
      <c r="BT6" s="401"/>
      <c r="BU6" s="439"/>
      <c r="BV6" s="439"/>
      <c r="BW6" s="401"/>
      <c r="BX6" s="401"/>
      <c r="BY6" s="202"/>
      <c r="CA6" s="339">
        <f>B56</f>
        <v>143</v>
      </c>
      <c r="CB6" s="339">
        <f>B51</f>
        <v>378</v>
      </c>
      <c r="CC6" s="462"/>
    </row>
    <row r="7" spans="1:81" s="32" customFormat="1" x14ac:dyDescent="0.2">
      <c r="A7" s="156" t="s">
        <v>16</v>
      </c>
      <c r="B7" s="49" t="s">
        <v>17</v>
      </c>
      <c r="C7" s="400">
        <v>2</v>
      </c>
      <c r="D7" s="400">
        <v>1</v>
      </c>
      <c r="E7" s="33"/>
      <c r="F7" s="400">
        <v>2</v>
      </c>
      <c r="G7" s="36"/>
      <c r="H7" s="36"/>
      <c r="I7" s="400"/>
      <c r="J7" s="461">
        <f>C7 * I7</f>
        <v>0</v>
      </c>
      <c r="K7" s="461">
        <f>D7 * I7</f>
        <v>0</v>
      </c>
      <c r="L7" s="400"/>
      <c r="M7" s="461">
        <f>C7 * L7</f>
        <v>0</v>
      </c>
      <c r="N7" s="461">
        <f>D7 * L7</f>
        <v>0</v>
      </c>
      <c r="O7" s="400"/>
      <c r="P7" s="461">
        <f>C7 * O7</f>
        <v>0</v>
      </c>
      <c r="Q7" s="461">
        <f>D7 * O7</f>
        <v>0</v>
      </c>
      <c r="R7" s="400"/>
      <c r="S7" s="461">
        <f>C7 * R7</f>
        <v>0</v>
      </c>
      <c r="T7" s="461">
        <f>D7 * R7</f>
        <v>0</v>
      </c>
      <c r="U7" s="415"/>
      <c r="V7" s="461">
        <f>C7 * U7</f>
        <v>0</v>
      </c>
      <c r="W7" s="461">
        <f>D7 * U7</f>
        <v>0</v>
      </c>
      <c r="X7" s="415"/>
      <c r="Y7" s="461">
        <f>C7* X7</f>
        <v>0</v>
      </c>
      <c r="Z7" s="461">
        <f>D7 * X7</f>
        <v>0</v>
      </c>
      <c r="AA7" s="415"/>
      <c r="AB7" s="461">
        <f>C7* AA7</f>
        <v>0</v>
      </c>
      <c r="AC7" s="461">
        <f>D7 * AA7</f>
        <v>0</v>
      </c>
      <c r="AD7" s="400"/>
      <c r="AE7" s="461">
        <f>C7* AD7</f>
        <v>0</v>
      </c>
      <c r="AF7" s="461">
        <f>D7 * AD7</f>
        <v>0</v>
      </c>
      <c r="AG7" s="400"/>
      <c r="AH7" s="461">
        <f>C7* AG7</f>
        <v>0</v>
      </c>
      <c r="AI7" s="461">
        <f>D7 * AG7</f>
        <v>0</v>
      </c>
      <c r="AJ7" s="400"/>
      <c r="AK7" s="461">
        <f>C7 * AJ7</f>
        <v>0</v>
      </c>
      <c r="AL7" s="461">
        <f>D7 * AJ7</f>
        <v>0</v>
      </c>
      <c r="AM7" s="400">
        <v>2</v>
      </c>
      <c r="AN7" s="461">
        <f>C7 * AM7</f>
        <v>4</v>
      </c>
      <c r="AO7" s="461">
        <f>D7 * AM7</f>
        <v>2</v>
      </c>
      <c r="AP7" s="400"/>
      <c r="AQ7" s="461">
        <f>C7 * AP7</f>
        <v>0</v>
      </c>
      <c r="AR7" s="461">
        <f>D7 * AP7</f>
        <v>0</v>
      </c>
      <c r="AS7" s="400"/>
      <c r="AT7" s="461">
        <f>C7 * AS7</f>
        <v>0</v>
      </c>
      <c r="AU7" s="461">
        <f>D7 * AS7</f>
        <v>0</v>
      </c>
      <c r="AV7" s="400"/>
      <c r="AW7" s="461">
        <f t="shared" ref="AW7:AW31" si="0">C7 * AV7</f>
        <v>0</v>
      </c>
      <c r="AX7" s="461">
        <f t="shared" ref="AX7:AX32" si="1">D7 * AV7</f>
        <v>0</v>
      </c>
      <c r="AY7" s="400"/>
      <c r="AZ7" s="461">
        <f t="shared" ref="AZ7:AZ31" si="2">C7 * AY7</f>
        <v>0</v>
      </c>
      <c r="BA7" s="461">
        <f t="shared" ref="BA7:BA32" si="3">D7 * AY7</f>
        <v>0</v>
      </c>
      <c r="BB7" s="400"/>
      <c r="BC7" s="461">
        <f t="shared" ref="BC7:BC31" si="4">C7 * BB7</f>
        <v>0</v>
      </c>
      <c r="BD7" s="461">
        <f t="shared" ref="BD7:BD32" si="5">D7 * BB7</f>
        <v>0</v>
      </c>
      <c r="BE7" s="400"/>
      <c r="BF7" s="461">
        <f t="shared" ref="BF7:BF31" si="6">C7 * BE7</f>
        <v>0</v>
      </c>
      <c r="BG7" s="461">
        <f t="shared" ref="BG7:BG32" si="7">D7 * BE7</f>
        <v>0</v>
      </c>
      <c r="BH7" s="400"/>
      <c r="BI7" s="461">
        <f t="shared" ref="BI7:BI31" si="8">C7 * BH7</f>
        <v>0</v>
      </c>
      <c r="BJ7" s="461">
        <f t="shared" ref="BJ7:BJ32" si="9">D7 * BH7</f>
        <v>0</v>
      </c>
      <c r="BK7" s="400"/>
      <c r="BL7" s="461">
        <f t="shared" ref="BL7:BL31" si="10">C7 * BK7</f>
        <v>0</v>
      </c>
      <c r="BM7" s="461">
        <f t="shared" ref="BM7:BM32" si="11">D7 * BK7</f>
        <v>0</v>
      </c>
      <c r="BN7" s="400"/>
      <c r="BO7" s="461">
        <f t="shared" ref="BO7:BO31" si="12">C7 * BN7</f>
        <v>0</v>
      </c>
      <c r="BP7" s="461">
        <f t="shared" ref="BP7:BP32" si="13">D7 * BN7</f>
        <v>0</v>
      </c>
      <c r="BQ7" s="400"/>
      <c r="BR7" s="461">
        <f t="shared" ref="BR7:BR31" si="14">C7 * BQ7</f>
        <v>0</v>
      </c>
      <c r="BS7" s="461">
        <f t="shared" ref="BS7:BS32" si="15">D7 * BQ7</f>
        <v>0</v>
      </c>
      <c r="BT7" s="400"/>
      <c r="BU7" s="461">
        <f t="shared" ref="BU7:BU31" si="16">C7 * BT7</f>
        <v>0</v>
      </c>
      <c r="BV7" s="461">
        <f t="shared" ref="BV7:BV32" si="17">D7 * BT7</f>
        <v>0</v>
      </c>
      <c r="BW7" s="400"/>
      <c r="BX7" s="461">
        <f t="shared" ref="BX7:BX31" si="18">C7 * BW7</f>
        <v>0</v>
      </c>
      <c r="BY7" s="461">
        <f t="shared" ref="BY7:BY32" si="19">D7 * BW7</f>
        <v>0</v>
      </c>
      <c r="CC7" s="403"/>
    </row>
    <row r="8" spans="1:81" s="31" customFormat="1" x14ac:dyDescent="0.2">
      <c r="A8" s="158" t="s">
        <v>19</v>
      </c>
      <c r="B8" s="51" t="s">
        <v>20</v>
      </c>
      <c r="C8" s="401">
        <v>2</v>
      </c>
      <c r="D8" s="401">
        <v>1</v>
      </c>
      <c r="E8" s="37"/>
      <c r="F8" s="401">
        <v>2</v>
      </c>
      <c r="G8" s="37"/>
      <c r="H8" s="37"/>
      <c r="I8" s="401"/>
      <c r="J8" s="462">
        <f t="shared" ref="J8:J31" si="20">C8 * I8</f>
        <v>0</v>
      </c>
      <c r="K8" s="462">
        <f t="shared" ref="K8:K32" si="21">D8 * I8</f>
        <v>0</v>
      </c>
      <c r="L8" s="401"/>
      <c r="M8" s="462">
        <f t="shared" ref="M8:M31" si="22">C8 * L8</f>
        <v>0</v>
      </c>
      <c r="N8" s="462">
        <f t="shared" ref="N8:N32" si="23">D8 * L8</f>
        <v>0</v>
      </c>
      <c r="O8" s="401"/>
      <c r="P8" s="462">
        <f t="shared" ref="P8:P31" si="24">C8 * O8</f>
        <v>0</v>
      </c>
      <c r="Q8" s="462">
        <f t="shared" ref="Q8:Q32" si="25">D8 * O8</f>
        <v>0</v>
      </c>
      <c r="R8" s="401"/>
      <c r="S8" s="462">
        <f t="shared" ref="S8:S31" si="26">C8 * R8</f>
        <v>0</v>
      </c>
      <c r="T8" s="462">
        <f t="shared" ref="T8:T32" si="27">D8 * R8</f>
        <v>0</v>
      </c>
      <c r="U8" s="416"/>
      <c r="V8" s="462">
        <f t="shared" ref="V8:V31" si="28">C8 * U8</f>
        <v>0</v>
      </c>
      <c r="W8" s="462">
        <f t="shared" ref="W8:W32" si="29">D8 * U8</f>
        <v>0</v>
      </c>
      <c r="X8" s="416"/>
      <c r="Y8" s="462">
        <f t="shared" ref="Y8:Y31" si="30">C8* X8</f>
        <v>0</v>
      </c>
      <c r="Z8" s="462">
        <f t="shared" ref="Z8:Z32" si="31">D8 * X8</f>
        <v>0</v>
      </c>
      <c r="AA8" s="416"/>
      <c r="AB8" s="462">
        <f t="shared" ref="AB8:AB31" si="32">C8* AA8</f>
        <v>0</v>
      </c>
      <c r="AC8" s="462">
        <f t="shared" ref="AC8:AC32" si="33">D8 * AA8</f>
        <v>0</v>
      </c>
      <c r="AD8" s="401"/>
      <c r="AE8" s="462">
        <f t="shared" ref="AE8:AE31" si="34">C8* AD8</f>
        <v>0</v>
      </c>
      <c r="AF8" s="462">
        <f t="shared" ref="AF8:AF32" si="35">D8 * AD8</f>
        <v>0</v>
      </c>
      <c r="AG8" s="401"/>
      <c r="AH8" s="462">
        <f t="shared" ref="AH8:AH31" si="36">C8* AG8</f>
        <v>0</v>
      </c>
      <c r="AI8" s="462">
        <f t="shared" ref="AI8:AI32" si="37">D8 * AG8</f>
        <v>0</v>
      </c>
      <c r="AJ8" s="401"/>
      <c r="AK8" s="462">
        <f t="shared" ref="AK8:AK31" si="38">C8 * AJ8</f>
        <v>0</v>
      </c>
      <c r="AL8" s="462">
        <f t="shared" ref="AL8:AL32" si="39">D8 * AJ8</f>
        <v>0</v>
      </c>
      <c r="AM8" s="401"/>
      <c r="AN8" s="462">
        <f t="shared" ref="AN8:AN31" si="40">C8 * AM8</f>
        <v>0</v>
      </c>
      <c r="AO8" s="462">
        <f t="shared" ref="AO8:AO32" si="41">D8 * AM8</f>
        <v>0</v>
      </c>
      <c r="AP8" s="401"/>
      <c r="AQ8" s="462">
        <f t="shared" ref="AQ8:AQ31" si="42">C8 * AP8</f>
        <v>0</v>
      </c>
      <c r="AR8" s="462">
        <f t="shared" ref="AR8:AR32" si="43">D8 * AP8</f>
        <v>0</v>
      </c>
      <c r="AS8" s="401">
        <v>4</v>
      </c>
      <c r="AT8" s="462">
        <f t="shared" ref="AT8:AT31" si="44">C8 * AS8</f>
        <v>8</v>
      </c>
      <c r="AU8" s="462">
        <f t="shared" ref="AU8:AU32" si="45">D8 * AS8</f>
        <v>4</v>
      </c>
      <c r="AV8" s="401">
        <v>3</v>
      </c>
      <c r="AW8" s="401">
        <f t="shared" si="0"/>
        <v>6</v>
      </c>
      <c r="AX8" s="401">
        <f t="shared" si="1"/>
        <v>3</v>
      </c>
      <c r="AY8" s="401">
        <v>1</v>
      </c>
      <c r="AZ8" s="462">
        <f t="shared" si="2"/>
        <v>2</v>
      </c>
      <c r="BA8" s="462">
        <f t="shared" si="3"/>
        <v>1</v>
      </c>
      <c r="BB8" s="401">
        <v>1</v>
      </c>
      <c r="BC8" s="462">
        <f t="shared" si="4"/>
        <v>2</v>
      </c>
      <c r="BD8" s="462">
        <f t="shared" si="5"/>
        <v>1</v>
      </c>
      <c r="BE8" s="401">
        <v>1</v>
      </c>
      <c r="BF8" s="462">
        <f t="shared" si="6"/>
        <v>2</v>
      </c>
      <c r="BG8" s="462">
        <f t="shared" si="7"/>
        <v>1</v>
      </c>
      <c r="BH8" s="401"/>
      <c r="BI8" s="462">
        <f t="shared" si="8"/>
        <v>0</v>
      </c>
      <c r="BJ8" s="462">
        <f t="shared" si="9"/>
        <v>0</v>
      </c>
      <c r="BK8" s="401"/>
      <c r="BL8" s="462">
        <f t="shared" si="10"/>
        <v>0</v>
      </c>
      <c r="BM8" s="462">
        <f t="shared" si="11"/>
        <v>0</v>
      </c>
      <c r="BN8" s="401"/>
      <c r="BO8" s="462">
        <f t="shared" si="12"/>
        <v>0</v>
      </c>
      <c r="BP8" s="462">
        <f t="shared" si="13"/>
        <v>0</v>
      </c>
      <c r="BQ8" s="401"/>
      <c r="BR8" s="462">
        <f t="shared" si="14"/>
        <v>0</v>
      </c>
      <c r="BS8" s="462">
        <f t="shared" si="15"/>
        <v>0</v>
      </c>
      <c r="BT8" s="401"/>
      <c r="BU8" s="462">
        <f t="shared" si="16"/>
        <v>0</v>
      </c>
      <c r="BV8" s="462">
        <f t="shared" si="17"/>
        <v>0</v>
      </c>
      <c r="BW8" s="401"/>
      <c r="BX8" s="462">
        <f t="shared" si="18"/>
        <v>0</v>
      </c>
      <c r="BY8" s="462">
        <f t="shared" si="19"/>
        <v>0</v>
      </c>
      <c r="CB8" s="337"/>
      <c r="CC8" s="405"/>
    </row>
    <row r="9" spans="1:81" s="32" customFormat="1" x14ac:dyDescent="0.2">
      <c r="A9" s="156" t="s">
        <v>21</v>
      </c>
      <c r="B9" s="49" t="s">
        <v>22</v>
      </c>
      <c r="C9" s="400">
        <v>2</v>
      </c>
      <c r="D9" s="400">
        <v>1</v>
      </c>
      <c r="E9" s="36"/>
      <c r="F9" s="400">
        <v>2</v>
      </c>
      <c r="G9" s="36"/>
      <c r="H9" s="36"/>
      <c r="I9" s="400"/>
      <c r="J9" s="461">
        <f t="shared" si="20"/>
        <v>0</v>
      </c>
      <c r="K9" s="461">
        <f t="shared" si="21"/>
        <v>0</v>
      </c>
      <c r="L9" s="400">
        <v>1</v>
      </c>
      <c r="M9" s="461">
        <f t="shared" si="22"/>
        <v>2</v>
      </c>
      <c r="N9" s="461">
        <f t="shared" si="23"/>
        <v>1</v>
      </c>
      <c r="O9" s="400"/>
      <c r="P9" s="461">
        <f t="shared" si="24"/>
        <v>0</v>
      </c>
      <c r="Q9" s="461">
        <f t="shared" si="25"/>
        <v>0</v>
      </c>
      <c r="R9" s="400">
        <v>1</v>
      </c>
      <c r="S9" s="461">
        <f t="shared" si="26"/>
        <v>2</v>
      </c>
      <c r="T9" s="461">
        <f t="shared" si="27"/>
        <v>1</v>
      </c>
      <c r="U9" s="415">
        <v>1</v>
      </c>
      <c r="V9" s="461">
        <f t="shared" si="28"/>
        <v>2</v>
      </c>
      <c r="W9" s="461">
        <f t="shared" si="29"/>
        <v>1</v>
      </c>
      <c r="X9" s="415">
        <v>1</v>
      </c>
      <c r="Y9" s="461">
        <f t="shared" si="30"/>
        <v>2</v>
      </c>
      <c r="Z9" s="461">
        <f t="shared" si="31"/>
        <v>1</v>
      </c>
      <c r="AA9" s="415">
        <v>1</v>
      </c>
      <c r="AB9" s="461">
        <f t="shared" si="32"/>
        <v>2</v>
      </c>
      <c r="AC9" s="461">
        <f t="shared" si="33"/>
        <v>1</v>
      </c>
      <c r="AD9" s="400">
        <v>2</v>
      </c>
      <c r="AE9" s="461">
        <f t="shared" si="34"/>
        <v>4</v>
      </c>
      <c r="AF9" s="461">
        <f t="shared" si="35"/>
        <v>2</v>
      </c>
      <c r="AG9" s="400">
        <v>2</v>
      </c>
      <c r="AH9" s="461">
        <f t="shared" si="36"/>
        <v>4</v>
      </c>
      <c r="AI9" s="461">
        <f t="shared" si="37"/>
        <v>2</v>
      </c>
      <c r="AJ9" s="400">
        <v>2</v>
      </c>
      <c r="AK9" s="461">
        <f t="shared" si="38"/>
        <v>4</v>
      </c>
      <c r="AL9" s="461">
        <f t="shared" si="39"/>
        <v>2</v>
      </c>
      <c r="AM9" s="400">
        <v>2</v>
      </c>
      <c r="AN9" s="461">
        <f t="shared" si="40"/>
        <v>4</v>
      </c>
      <c r="AO9" s="461">
        <f t="shared" si="41"/>
        <v>2</v>
      </c>
      <c r="AP9" s="400"/>
      <c r="AQ9" s="461">
        <f t="shared" si="42"/>
        <v>0</v>
      </c>
      <c r="AR9" s="461">
        <f t="shared" si="43"/>
        <v>0</v>
      </c>
      <c r="AS9" s="400"/>
      <c r="AT9" s="461">
        <f t="shared" si="44"/>
        <v>0</v>
      </c>
      <c r="AU9" s="461">
        <f t="shared" si="45"/>
        <v>0</v>
      </c>
      <c r="AV9" s="400"/>
      <c r="AW9" s="461">
        <f t="shared" si="0"/>
        <v>0</v>
      </c>
      <c r="AX9" s="461">
        <f t="shared" si="1"/>
        <v>0</v>
      </c>
      <c r="AY9" s="400"/>
      <c r="AZ9" s="461">
        <f t="shared" si="2"/>
        <v>0</v>
      </c>
      <c r="BA9" s="461">
        <f t="shared" si="3"/>
        <v>0</v>
      </c>
      <c r="BB9" s="400"/>
      <c r="BC9" s="461">
        <f t="shared" si="4"/>
        <v>0</v>
      </c>
      <c r="BD9" s="461">
        <f t="shared" si="5"/>
        <v>0</v>
      </c>
      <c r="BE9" s="400"/>
      <c r="BF9" s="461">
        <f t="shared" si="6"/>
        <v>0</v>
      </c>
      <c r="BG9" s="461">
        <f t="shared" si="7"/>
        <v>0</v>
      </c>
      <c r="BH9" s="400"/>
      <c r="BI9" s="461">
        <f t="shared" si="8"/>
        <v>0</v>
      </c>
      <c r="BJ9" s="461">
        <f t="shared" si="9"/>
        <v>0</v>
      </c>
      <c r="BK9" s="400"/>
      <c r="BL9" s="461">
        <f t="shared" si="10"/>
        <v>0</v>
      </c>
      <c r="BM9" s="461">
        <f t="shared" si="11"/>
        <v>0</v>
      </c>
      <c r="BN9" s="400"/>
      <c r="BO9" s="461">
        <f t="shared" si="12"/>
        <v>0</v>
      </c>
      <c r="BP9" s="461">
        <f t="shared" si="13"/>
        <v>0</v>
      </c>
      <c r="BQ9" s="400"/>
      <c r="BR9" s="461">
        <f t="shared" si="14"/>
        <v>0</v>
      </c>
      <c r="BS9" s="461">
        <f t="shared" si="15"/>
        <v>0</v>
      </c>
      <c r="BT9" s="400">
        <v>10</v>
      </c>
      <c r="BU9" s="461">
        <f t="shared" si="16"/>
        <v>20</v>
      </c>
      <c r="BV9" s="461">
        <f t="shared" si="17"/>
        <v>10</v>
      </c>
      <c r="BW9" s="400">
        <v>5</v>
      </c>
      <c r="BX9" s="461">
        <f t="shared" si="18"/>
        <v>10</v>
      </c>
      <c r="BY9" s="461">
        <f t="shared" si="19"/>
        <v>5</v>
      </c>
      <c r="CC9" s="403"/>
    </row>
    <row r="10" spans="1:81" s="31" customFormat="1" x14ac:dyDescent="0.2">
      <c r="A10" s="159" t="s">
        <v>129</v>
      </c>
      <c r="B10" s="50" t="s">
        <v>23</v>
      </c>
      <c r="C10" s="401">
        <v>3</v>
      </c>
      <c r="D10" s="401">
        <v>1</v>
      </c>
      <c r="E10" s="37"/>
      <c r="F10" s="401">
        <v>3</v>
      </c>
      <c r="G10" s="37"/>
      <c r="H10" s="37"/>
      <c r="I10" s="401"/>
      <c r="J10" s="462">
        <f t="shared" si="20"/>
        <v>0</v>
      </c>
      <c r="K10" s="462">
        <f t="shared" si="21"/>
        <v>0</v>
      </c>
      <c r="L10" s="401"/>
      <c r="M10" s="462">
        <f t="shared" si="22"/>
        <v>0</v>
      </c>
      <c r="N10" s="462">
        <f t="shared" si="23"/>
        <v>0</v>
      </c>
      <c r="O10" s="401"/>
      <c r="P10" s="462">
        <f t="shared" si="24"/>
        <v>0</v>
      </c>
      <c r="Q10" s="462">
        <f t="shared" si="25"/>
        <v>0</v>
      </c>
      <c r="R10" s="401"/>
      <c r="S10" s="462">
        <f t="shared" si="26"/>
        <v>0</v>
      </c>
      <c r="T10" s="462">
        <f t="shared" si="27"/>
        <v>0</v>
      </c>
      <c r="U10" s="416"/>
      <c r="V10" s="462">
        <f t="shared" si="28"/>
        <v>0</v>
      </c>
      <c r="W10" s="462">
        <f t="shared" si="29"/>
        <v>0</v>
      </c>
      <c r="X10" s="416"/>
      <c r="Y10" s="462">
        <f t="shared" si="30"/>
        <v>0</v>
      </c>
      <c r="Z10" s="462">
        <f t="shared" si="31"/>
        <v>0</v>
      </c>
      <c r="AA10" s="416"/>
      <c r="AB10" s="462">
        <f t="shared" si="32"/>
        <v>0</v>
      </c>
      <c r="AC10" s="462">
        <f t="shared" si="33"/>
        <v>0</v>
      </c>
      <c r="AD10" s="401"/>
      <c r="AE10" s="462">
        <f t="shared" si="34"/>
        <v>0</v>
      </c>
      <c r="AF10" s="462">
        <f t="shared" si="35"/>
        <v>0</v>
      </c>
      <c r="AG10" s="401"/>
      <c r="AH10" s="462">
        <f t="shared" si="36"/>
        <v>0</v>
      </c>
      <c r="AI10" s="462">
        <f t="shared" si="37"/>
        <v>0</v>
      </c>
      <c r="AJ10" s="401"/>
      <c r="AK10" s="462">
        <f t="shared" si="38"/>
        <v>0</v>
      </c>
      <c r="AL10" s="462">
        <f t="shared" si="39"/>
        <v>0</v>
      </c>
      <c r="AM10" s="401">
        <v>2</v>
      </c>
      <c r="AN10" s="462">
        <f t="shared" si="40"/>
        <v>6</v>
      </c>
      <c r="AO10" s="462">
        <f t="shared" si="41"/>
        <v>2</v>
      </c>
      <c r="AP10" s="401"/>
      <c r="AQ10" s="462">
        <f t="shared" si="42"/>
        <v>0</v>
      </c>
      <c r="AR10" s="462">
        <f t="shared" si="43"/>
        <v>0</v>
      </c>
      <c r="AS10" s="401"/>
      <c r="AT10" s="462">
        <f t="shared" si="44"/>
        <v>0</v>
      </c>
      <c r="AU10" s="462">
        <f t="shared" si="45"/>
        <v>0</v>
      </c>
      <c r="AV10" s="401"/>
      <c r="AW10" s="401">
        <f t="shared" si="0"/>
        <v>0</v>
      </c>
      <c r="AX10" s="401">
        <f t="shared" si="1"/>
        <v>0</v>
      </c>
      <c r="AY10" s="401"/>
      <c r="AZ10" s="462">
        <f t="shared" si="2"/>
        <v>0</v>
      </c>
      <c r="BA10" s="462">
        <f t="shared" si="3"/>
        <v>0</v>
      </c>
      <c r="BB10" s="401"/>
      <c r="BC10" s="462">
        <f t="shared" si="4"/>
        <v>0</v>
      </c>
      <c r="BD10" s="462">
        <f t="shared" si="5"/>
        <v>0</v>
      </c>
      <c r="BE10" s="401"/>
      <c r="BF10" s="462">
        <f t="shared" si="6"/>
        <v>0</v>
      </c>
      <c r="BG10" s="462">
        <f t="shared" si="7"/>
        <v>0</v>
      </c>
      <c r="BH10" s="401"/>
      <c r="BI10" s="462">
        <f t="shared" si="8"/>
        <v>0</v>
      </c>
      <c r="BJ10" s="462">
        <f t="shared" si="9"/>
        <v>0</v>
      </c>
      <c r="BK10" s="401"/>
      <c r="BL10" s="462">
        <f t="shared" si="10"/>
        <v>0</v>
      </c>
      <c r="BM10" s="462">
        <f t="shared" si="11"/>
        <v>0</v>
      </c>
      <c r="BN10" s="401"/>
      <c r="BO10" s="462">
        <f t="shared" si="12"/>
        <v>0</v>
      </c>
      <c r="BP10" s="462">
        <f t="shared" si="13"/>
        <v>0</v>
      </c>
      <c r="BQ10" s="401"/>
      <c r="BR10" s="462">
        <f t="shared" si="14"/>
        <v>0</v>
      </c>
      <c r="BS10" s="462">
        <f t="shared" si="15"/>
        <v>0</v>
      </c>
      <c r="BT10" s="401"/>
      <c r="BU10" s="462">
        <f t="shared" si="16"/>
        <v>0</v>
      </c>
      <c r="BV10" s="462">
        <f t="shared" si="17"/>
        <v>0</v>
      </c>
      <c r="BW10" s="401"/>
      <c r="BX10" s="462">
        <f t="shared" si="18"/>
        <v>0</v>
      </c>
      <c r="BY10" s="462">
        <f t="shared" si="19"/>
        <v>0</v>
      </c>
      <c r="CB10" s="510" t="s">
        <v>475</v>
      </c>
      <c r="CC10" s="495">
        <f>((I41 + L41 + O41+ R41 + U41 +X41 + AA41 + AD41 + AG41 + AJ41 + AM41 + AP41 + AS41 + AV41+ AY41 + BB41+ BE41 + BH41+ BK41 + BN41 + BQ41 + BT41 + BW41) / 23) * 100</f>
        <v>82.932254359653768</v>
      </c>
    </row>
    <row r="11" spans="1:81" s="32" customFormat="1" x14ac:dyDescent="0.2">
      <c r="A11" s="160" t="s">
        <v>130</v>
      </c>
      <c r="B11" s="49" t="s">
        <v>24</v>
      </c>
      <c r="C11" s="400">
        <v>3</v>
      </c>
      <c r="D11" s="400">
        <v>1</v>
      </c>
      <c r="E11" s="33"/>
      <c r="F11" s="400">
        <v>3</v>
      </c>
      <c r="G11" s="36"/>
      <c r="H11" s="36"/>
      <c r="I11" s="400"/>
      <c r="J11" s="461">
        <f t="shared" si="20"/>
        <v>0</v>
      </c>
      <c r="K11" s="461">
        <f t="shared" si="21"/>
        <v>0</v>
      </c>
      <c r="L11" s="400"/>
      <c r="M11" s="461">
        <f t="shared" si="22"/>
        <v>0</v>
      </c>
      <c r="N11" s="461">
        <f t="shared" si="23"/>
        <v>0</v>
      </c>
      <c r="O11" s="400"/>
      <c r="P11" s="461">
        <f t="shared" si="24"/>
        <v>0</v>
      </c>
      <c r="Q11" s="461">
        <f t="shared" si="25"/>
        <v>0</v>
      </c>
      <c r="R11" s="400"/>
      <c r="S11" s="461">
        <f t="shared" si="26"/>
        <v>0</v>
      </c>
      <c r="T11" s="461">
        <f t="shared" si="27"/>
        <v>0</v>
      </c>
      <c r="U11" s="415"/>
      <c r="V11" s="461">
        <f t="shared" si="28"/>
        <v>0</v>
      </c>
      <c r="W11" s="461">
        <f t="shared" si="29"/>
        <v>0</v>
      </c>
      <c r="X11" s="415"/>
      <c r="Y11" s="461">
        <f t="shared" si="30"/>
        <v>0</v>
      </c>
      <c r="Z11" s="461">
        <f t="shared" si="31"/>
        <v>0</v>
      </c>
      <c r="AA11" s="415"/>
      <c r="AB11" s="461">
        <f t="shared" si="32"/>
        <v>0</v>
      </c>
      <c r="AC11" s="461">
        <f t="shared" si="33"/>
        <v>0</v>
      </c>
      <c r="AD11" s="400">
        <v>1</v>
      </c>
      <c r="AE11" s="461">
        <f t="shared" si="34"/>
        <v>3</v>
      </c>
      <c r="AF11" s="461">
        <f t="shared" si="35"/>
        <v>1</v>
      </c>
      <c r="AG11" s="400">
        <v>2</v>
      </c>
      <c r="AH11" s="461">
        <f t="shared" si="36"/>
        <v>6</v>
      </c>
      <c r="AI11" s="461">
        <f t="shared" si="37"/>
        <v>2</v>
      </c>
      <c r="AJ11" s="400">
        <v>1</v>
      </c>
      <c r="AK11" s="461">
        <f t="shared" si="38"/>
        <v>3</v>
      </c>
      <c r="AL11" s="461">
        <f t="shared" si="39"/>
        <v>1</v>
      </c>
      <c r="AM11" s="400"/>
      <c r="AN11" s="461">
        <f t="shared" si="40"/>
        <v>0</v>
      </c>
      <c r="AO11" s="461">
        <f t="shared" si="41"/>
        <v>0</v>
      </c>
      <c r="AP11" s="400"/>
      <c r="AQ11" s="461">
        <f t="shared" si="42"/>
        <v>0</v>
      </c>
      <c r="AR11" s="461">
        <f t="shared" si="43"/>
        <v>0</v>
      </c>
      <c r="AS11" s="400"/>
      <c r="AT11" s="461">
        <f t="shared" si="44"/>
        <v>0</v>
      </c>
      <c r="AU11" s="461">
        <f t="shared" si="45"/>
        <v>0</v>
      </c>
      <c r="AV11" s="400"/>
      <c r="AW11" s="461">
        <f t="shared" si="0"/>
        <v>0</v>
      </c>
      <c r="AX11" s="461">
        <f t="shared" si="1"/>
        <v>0</v>
      </c>
      <c r="AY11" s="400">
        <v>1</v>
      </c>
      <c r="AZ11" s="461">
        <f t="shared" si="2"/>
        <v>3</v>
      </c>
      <c r="BA11" s="461">
        <f t="shared" si="3"/>
        <v>1</v>
      </c>
      <c r="BB11" s="400"/>
      <c r="BC11" s="461">
        <f t="shared" si="4"/>
        <v>0</v>
      </c>
      <c r="BD11" s="461">
        <f t="shared" si="5"/>
        <v>0</v>
      </c>
      <c r="BE11" s="400"/>
      <c r="BF11" s="461">
        <f t="shared" si="6"/>
        <v>0</v>
      </c>
      <c r="BG11" s="461">
        <f t="shared" si="7"/>
        <v>0</v>
      </c>
      <c r="BH11" s="400"/>
      <c r="BI11" s="461">
        <f t="shared" si="8"/>
        <v>0</v>
      </c>
      <c r="BJ11" s="461">
        <f t="shared" si="9"/>
        <v>0</v>
      </c>
      <c r="BK11" s="400"/>
      <c r="BL11" s="461">
        <f t="shared" si="10"/>
        <v>0</v>
      </c>
      <c r="BM11" s="461">
        <f t="shared" si="11"/>
        <v>0</v>
      </c>
      <c r="BN11" s="400"/>
      <c r="BO11" s="461">
        <f t="shared" si="12"/>
        <v>0</v>
      </c>
      <c r="BP11" s="461">
        <f t="shared" si="13"/>
        <v>0</v>
      </c>
      <c r="BQ11" s="400">
        <v>2</v>
      </c>
      <c r="BR11" s="461">
        <f t="shared" si="14"/>
        <v>6</v>
      </c>
      <c r="BS11" s="461">
        <f t="shared" si="15"/>
        <v>2</v>
      </c>
      <c r="BT11" s="400"/>
      <c r="BU11" s="461">
        <f t="shared" si="16"/>
        <v>0</v>
      </c>
      <c r="BV11" s="461">
        <f t="shared" si="17"/>
        <v>0</v>
      </c>
      <c r="BW11" s="400">
        <v>1</v>
      </c>
      <c r="BX11" s="461">
        <f t="shared" si="18"/>
        <v>3</v>
      </c>
      <c r="BY11" s="461">
        <f t="shared" si="19"/>
        <v>1</v>
      </c>
      <c r="CC11" s="403"/>
    </row>
    <row r="12" spans="1:81" s="31" customFormat="1" x14ac:dyDescent="0.2">
      <c r="A12" s="159" t="s">
        <v>131</v>
      </c>
      <c r="B12" s="150" t="s">
        <v>26</v>
      </c>
      <c r="C12" s="401">
        <v>3</v>
      </c>
      <c r="D12" s="401">
        <v>1</v>
      </c>
      <c r="E12" s="37"/>
      <c r="F12" s="401">
        <v>3</v>
      </c>
      <c r="G12" s="282">
        <f t="shared" ref="G12:G21" si="46">SUM(H12:BW12)/24</f>
        <v>4.9913194444444446</v>
      </c>
      <c r="H12" s="282">
        <f t="shared" ref="H12:H21" si="47">SUM(I12:BY12)/24</f>
        <v>4.791666666666667</v>
      </c>
      <c r="I12" s="418">
        <v>3</v>
      </c>
      <c r="J12" s="462">
        <f t="shared" si="20"/>
        <v>9</v>
      </c>
      <c r="K12" s="462">
        <f t="shared" si="21"/>
        <v>3</v>
      </c>
      <c r="L12" s="418">
        <v>4</v>
      </c>
      <c r="M12" s="462">
        <f t="shared" si="22"/>
        <v>12</v>
      </c>
      <c r="N12" s="462">
        <f t="shared" si="23"/>
        <v>4</v>
      </c>
      <c r="O12" s="418">
        <v>3</v>
      </c>
      <c r="P12" s="462">
        <f t="shared" si="24"/>
        <v>9</v>
      </c>
      <c r="Q12" s="462">
        <f t="shared" si="25"/>
        <v>3</v>
      </c>
      <c r="R12" s="418">
        <v>2</v>
      </c>
      <c r="S12" s="462">
        <f t="shared" si="26"/>
        <v>6</v>
      </c>
      <c r="T12" s="462">
        <f t="shared" si="27"/>
        <v>2</v>
      </c>
      <c r="U12" s="418"/>
      <c r="V12" s="462">
        <f t="shared" si="28"/>
        <v>0</v>
      </c>
      <c r="W12" s="462">
        <f t="shared" si="29"/>
        <v>0</v>
      </c>
      <c r="X12" s="418">
        <v>2</v>
      </c>
      <c r="Y12" s="462">
        <f t="shared" si="30"/>
        <v>6</v>
      </c>
      <c r="Z12" s="462">
        <f t="shared" si="31"/>
        <v>2</v>
      </c>
      <c r="AA12" s="418">
        <v>3</v>
      </c>
      <c r="AB12" s="462">
        <f t="shared" si="32"/>
        <v>9</v>
      </c>
      <c r="AC12" s="462">
        <f t="shared" si="33"/>
        <v>3</v>
      </c>
      <c r="AD12" s="399"/>
      <c r="AE12" s="462">
        <f t="shared" si="34"/>
        <v>0</v>
      </c>
      <c r="AF12" s="462">
        <f t="shared" si="35"/>
        <v>0</v>
      </c>
      <c r="AG12" s="399"/>
      <c r="AH12" s="462">
        <f t="shared" si="36"/>
        <v>0</v>
      </c>
      <c r="AI12" s="462">
        <f t="shared" si="37"/>
        <v>0</v>
      </c>
      <c r="AJ12" s="399"/>
      <c r="AK12" s="462">
        <f t="shared" si="38"/>
        <v>0</v>
      </c>
      <c r="AL12" s="462">
        <f t="shared" si="39"/>
        <v>0</v>
      </c>
      <c r="AM12" s="399"/>
      <c r="AN12" s="462">
        <f t="shared" si="40"/>
        <v>0</v>
      </c>
      <c r="AO12" s="462">
        <f t="shared" si="41"/>
        <v>0</v>
      </c>
      <c r="AP12" s="399"/>
      <c r="AQ12" s="462">
        <f t="shared" si="42"/>
        <v>0</v>
      </c>
      <c r="AR12" s="462">
        <f t="shared" si="43"/>
        <v>0</v>
      </c>
      <c r="AS12" s="401"/>
      <c r="AT12" s="462">
        <f t="shared" si="44"/>
        <v>0</v>
      </c>
      <c r="AU12" s="462">
        <f t="shared" si="45"/>
        <v>0</v>
      </c>
      <c r="AV12" s="401"/>
      <c r="AW12" s="401">
        <f t="shared" si="0"/>
        <v>0</v>
      </c>
      <c r="AX12" s="401">
        <f t="shared" si="1"/>
        <v>0</v>
      </c>
      <c r="AY12" s="401"/>
      <c r="AZ12" s="462">
        <f t="shared" si="2"/>
        <v>0</v>
      </c>
      <c r="BA12" s="462">
        <f t="shared" si="3"/>
        <v>0</v>
      </c>
      <c r="BB12" s="401"/>
      <c r="BC12" s="462">
        <f t="shared" si="4"/>
        <v>0</v>
      </c>
      <c r="BD12" s="462">
        <f t="shared" si="5"/>
        <v>0</v>
      </c>
      <c r="BE12" s="401">
        <v>2</v>
      </c>
      <c r="BF12" s="462">
        <f t="shared" si="6"/>
        <v>6</v>
      </c>
      <c r="BG12" s="462">
        <f t="shared" si="7"/>
        <v>2</v>
      </c>
      <c r="BH12" s="401">
        <v>1</v>
      </c>
      <c r="BI12" s="462">
        <f t="shared" si="8"/>
        <v>3</v>
      </c>
      <c r="BJ12" s="462">
        <f t="shared" si="9"/>
        <v>1</v>
      </c>
      <c r="BK12" s="401">
        <v>3</v>
      </c>
      <c r="BL12" s="462">
        <f t="shared" si="10"/>
        <v>9</v>
      </c>
      <c r="BM12" s="462">
        <f t="shared" si="11"/>
        <v>3</v>
      </c>
      <c r="BN12" s="401"/>
      <c r="BO12" s="462">
        <f t="shared" si="12"/>
        <v>0</v>
      </c>
      <c r="BP12" s="462">
        <f t="shared" si="13"/>
        <v>0</v>
      </c>
      <c r="BQ12" s="401"/>
      <c r="BR12" s="462">
        <f t="shared" si="14"/>
        <v>0</v>
      </c>
      <c r="BS12" s="462">
        <f t="shared" si="15"/>
        <v>0</v>
      </c>
      <c r="BT12" s="401"/>
      <c r="BU12" s="462">
        <f t="shared" si="16"/>
        <v>0</v>
      </c>
      <c r="BV12" s="462">
        <f t="shared" si="17"/>
        <v>0</v>
      </c>
      <c r="BW12" s="401"/>
      <c r="BX12" s="462">
        <f t="shared" si="18"/>
        <v>0</v>
      </c>
      <c r="BY12" s="462">
        <f t="shared" si="19"/>
        <v>0</v>
      </c>
      <c r="CB12" s="511" t="s">
        <v>476</v>
      </c>
      <c r="CC12" s="401">
        <f xml:space="preserve"> (I42 + L42 + O42 + R42+ U42 + X42 + AA42 + AD42+ AG42+ AJ42 + AM42+ AP42 + AS42 + AV42+ AY42 + BB42+ BE42 + BH42 + BK42 + BN42+ BQ42 + BT42 + BW42) / 23</f>
        <v>17.067745640346239</v>
      </c>
    </row>
    <row r="13" spans="1:81" s="38" customFormat="1" x14ac:dyDescent="0.2">
      <c r="A13" s="161" t="s">
        <v>28</v>
      </c>
      <c r="B13" s="53" t="s">
        <v>29</v>
      </c>
      <c r="C13" s="402">
        <v>4</v>
      </c>
      <c r="D13" s="402">
        <v>1</v>
      </c>
      <c r="E13" s="39"/>
      <c r="F13" s="402">
        <v>4</v>
      </c>
      <c r="G13" s="298">
        <f t="shared" si="46"/>
        <v>1.3020833333333333</v>
      </c>
      <c r="H13" s="298">
        <f t="shared" si="47"/>
        <v>1.25</v>
      </c>
      <c r="I13" s="402"/>
      <c r="J13" s="461">
        <f t="shared" si="20"/>
        <v>0</v>
      </c>
      <c r="K13" s="461">
        <f t="shared" si="21"/>
        <v>0</v>
      </c>
      <c r="L13" s="402"/>
      <c r="M13" s="461">
        <f t="shared" si="22"/>
        <v>0</v>
      </c>
      <c r="N13" s="461">
        <f t="shared" si="23"/>
        <v>0</v>
      </c>
      <c r="O13" s="402"/>
      <c r="P13" s="461">
        <f t="shared" si="24"/>
        <v>0</v>
      </c>
      <c r="Q13" s="461">
        <f t="shared" si="25"/>
        <v>0</v>
      </c>
      <c r="R13" s="402"/>
      <c r="S13" s="461">
        <f t="shared" si="26"/>
        <v>0</v>
      </c>
      <c r="T13" s="461">
        <f t="shared" si="27"/>
        <v>0</v>
      </c>
      <c r="U13" s="419"/>
      <c r="V13" s="461">
        <f t="shared" si="28"/>
        <v>0</v>
      </c>
      <c r="W13" s="461">
        <f t="shared" si="29"/>
        <v>0</v>
      </c>
      <c r="X13" s="417"/>
      <c r="Y13" s="461">
        <f t="shared" si="30"/>
        <v>0</v>
      </c>
      <c r="Z13" s="461">
        <f t="shared" si="31"/>
        <v>0</v>
      </c>
      <c r="AA13" s="417"/>
      <c r="AB13" s="461">
        <f t="shared" si="32"/>
        <v>0</v>
      </c>
      <c r="AC13" s="461">
        <f t="shared" si="33"/>
        <v>0</v>
      </c>
      <c r="AD13" s="402"/>
      <c r="AE13" s="461">
        <f t="shared" si="34"/>
        <v>0</v>
      </c>
      <c r="AF13" s="461">
        <f t="shared" si="35"/>
        <v>0</v>
      </c>
      <c r="AG13" s="402"/>
      <c r="AH13" s="461">
        <f t="shared" si="36"/>
        <v>0</v>
      </c>
      <c r="AI13" s="461">
        <f t="shared" si="37"/>
        <v>0</v>
      </c>
      <c r="AJ13" s="402"/>
      <c r="AK13" s="461">
        <f t="shared" si="38"/>
        <v>0</v>
      </c>
      <c r="AL13" s="461">
        <f t="shared" si="39"/>
        <v>0</v>
      </c>
      <c r="AM13" s="402"/>
      <c r="AN13" s="461">
        <f t="shared" si="40"/>
        <v>0</v>
      </c>
      <c r="AO13" s="461">
        <f t="shared" si="41"/>
        <v>0</v>
      </c>
      <c r="AP13" s="402"/>
      <c r="AQ13" s="461">
        <f t="shared" si="42"/>
        <v>0</v>
      </c>
      <c r="AR13" s="461">
        <f t="shared" si="43"/>
        <v>0</v>
      </c>
      <c r="AS13" s="402"/>
      <c r="AT13" s="461">
        <f t="shared" si="44"/>
        <v>0</v>
      </c>
      <c r="AU13" s="461">
        <f t="shared" si="45"/>
        <v>0</v>
      </c>
      <c r="AV13" s="402"/>
      <c r="AW13" s="461">
        <f t="shared" si="0"/>
        <v>0</v>
      </c>
      <c r="AX13" s="461">
        <f t="shared" si="1"/>
        <v>0</v>
      </c>
      <c r="AY13" s="402"/>
      <c r="AZ13" s="461">
        <f t="shared" si="2"/>
        <v>0</v>
      </c>
      <c r="BA13" s="461">
        <f t="shared" si="3"/>
        <v>0</v>
      </c>
      <c r="BB13" s="402"/>
      <c r="BC13" s="461">
        <f t="shared" si="4"/>
        <v>0</v>
      </c>
      <c r="BD13" s="461">
        <f t="shared" si="5"/>
        <v>0</v>
      </c>
      <c r="BE13" s="402"/>
      <c r="BF13" s="461">
        <f t="shared" si="6"/>
        <v>0</v>
      </c>
      <c r="BG13" s="461">
        <f t="shared" si="7"/>
        <v>0</v>
      </c>
      <c r="BH13" s="402"/>
      <c r="BI13" s="461">
        <f t="shared" si="8"/>
        <v>0</v>
      </c>
      <c r="BJ13" s="461">
        <f t="shared" si="9"/>
        <v>0</v>
      </c>
      <c r="BK13" s="402"/>
      <c r="BL13" s="461">
        <f t="shared" si="10"/>
        <v>0</v>
      </c>
      <c r="BM13" s="461">
        <f t="shared" si="11"/>
        <v>0</v>
      </c>
      <c r="BN13" s="402"/>
      <c r="BO13" s="461">
        <f t="shared" si="12"/>
        <v>0</v>
      </c>
      <c r="BP13" s="461">
        <f t="shared" si="13"/>
        <v>0</v>
      </c>
      <c r="BQ13" s="402">
        <v>5</v>
      </c>
      <c r="BR13" s="461">
        <f t="shared" si="14"/>
        <v>20</v>
      </c>
      <c r="BS13" s="461">
        <f t="shared" si="15"/>
        <v>5</v>
      </c>
      <c r="BT13" s="402"/>
      <c r="BU13" s="461">
        <f t="shared" si="16"/>
        <v>0</v>
      </c>
      <c r="BV13" s="461">
        <f t="shared" si="17"/>
        <v>0</v>
      </c>
      <c r="BW13" s="402"/>
      <c r="BX13" s="461">
        <f t="shared" si="18"/>
        <v>0</v>
      </c>
      <c r="BY13" s="461">
        <f t="shared" si="19"/>
        <v>0</v>
      </c>
      <c r="CC13" s="406"/>
    </row>
    <row r="14" spans="1:81" s="31" customFormat="1" x14ac:dyDescent="0.2">
      <c r="A14" s="157" t="s">
        <v>30</v>
      </c>
      <c r="B14" s="50" t="s">
        <v>31</v>
      </c>
      <c r="C14" s="401">
        <v>3</v>
      </c>
      <c r="D14" s="401">
        <v>1</v>
      </c>
      <c r="E14" s="37" t="s">
        <v>27</v>
      </c>
      <c r="F14" s="401">
        <v>3</v>
      </c>
      <c r="G14" s="282">
        <f t="shared" si="46"/>
        <v>4.6579861111111116</v>
      </c>
      <c r="H14" s="282">
        <f t="shared" si="47"/>
        <v>4.791666666666667</v>
      </c>
      <c r="I14" s="401">
        <v>1</v>
      </c>
      <c r="J14" s="462">
        <f t="shared" si="20"/>
        <v>3</v>
      </c>
      <c r="K14" s="462">
        <f t="shared" si="21"/>
        <v>1</v>
      </c>
      <c r="L14" s="401">
        <v>2</v>
      </c>
      <c r="M14" s="462">
        <f t="shared" si="22"/>
        <v>6</v>
      </c>
      <c r="N14" s="462">
        <f t="shared" si="23"/>
        <v>2</v>
      </c>
      <c r="O14" s="401">
        <v>3</v>
      </c>
      <c r="P14" s="462">
        <f t="shared" si="24"/>
        <v>9</v>
      </c>
      <c r="Q14" s="462">
        <f t="shared" si="25"/>
        <v>3</v>
      </c>
      <c r="R14" s="401">
        <v>4</v>
      </c>
      <c r="S14" s="462">
        <f t="shared" si="26"/>
        <v>12</v>
      </c>
      <c r="T14" s="462">
        <f t="shared" si="27"/>
        <v>4</v>
      </c>
      <c r="U14" s="420"/>
      <c r="V14" s="462">
        <f t="shared" si="28"/>
        <v>0</v>
      </c>
      <c r="W14" s="462">
        <f t="shared" si="29"/>
        <v>0</v>
      </c>
      <c r="X14" s="416"/>
      <c r="Y14" s="462">
        <f t="shared" si="30"/>
        <v>0</v>
      </c>
      <c r="Z14" s="462">
        <f t="shared" si="31"/>
        <v>0</v>
      </c>
      <c r="AA14" s="416">
        <v>1</v>
      </c>
      <c r="AB14" s="462">
        <f t="shared" si="32"/>
        <v>3</v>
      </c>
      <c r="AC14" s="462">
        <f t="shared" si="33"/>
        <v>1</v>
      </c>
      <c r="AD14" s="401"/>
      <c r="AE14" s="462">
        <f t="shared" si="34"/>
        <v>0</v>
      </c>
      <c r="AF14" s="462">
        <f t="shared" si="35"/>
        <v>0</v>
      </c>
      <c r="AG14" s="401"/>
      <c r="AH14" s="462">
        <f t="shared" si="36"/>
        <v>0</v>
      </c>
      <c r="AI14" s="462">
        <f t="shared" si="37"/>
        <v>0</v>
      </c>
      <c r="AJ14" s="401"/>
      <c r="AK14" s="462">
        <f t="shared" si="38"/>
        <v>0</v>
      </c>
      <c r="AL14" s="462">
        <f t="shared" si="39"/>
        <v>0</v>
      </c>
      <c r="AM14" s="401"/>
      <c r="AN14" s="462">
        <f t="shared" si="40"/>
        <v>0</v>
      </c>
      <c r="AO14" s="462">
        <f t="shared" si="41"/>
        <v>0</v>
      </c>
      <c r="AP14" s="401">
        <v>2</v>
      </c>
      <c r="AQ14" s="462">
        <f t="shared" si="42"/>
        <v>6</v>
      </c>
      <c r="AR14" s="462">
        <f t="shared" si="43"/>
        <v>2</v>
      </c>
      <c r="AS14" s="401"/>
      <c r="AT14" s="462">
        <f t="shared" si="44"/>
        <v>0</v>
      </c>
      <c r="AU14" s="462">
        <f t="shared" si="45"/>
        <v>0</v>
      </c>
      <c r="AV14" s="401"/>
      <c r="AW14" s="401">
        <f t="shared" si="0"/>
        <v>0</v>
      </c>
      <c r="AX14" s="401">
        <f t="shared" si="1"/>
        <v>0</v>
      </c>
      <c r="AY14" s="401">
        <v>1</v>
      </c>
      <c r="AZ14" s="462">
        <f t="shared" si="2"/>
        <v>3</v>
      </c>
      <c r="BA14" s="462">
        <f t="shared" si="3"/>
        <v>1</v>
      </c>
      <c r="BB14" s="401">
        <v>4</v>
      </c>
      <c r="BC14" s="462">
        <f t="shared" si="4"/>
        <v>12</v>
      </c>
      <c r="BD14" s="462">
        <f t="shared" si="5"/>
        <v>4</v>
      </c>
      <c r="BE14" s="401"/>
      <c r="BF14" s="462">
        <f t="shared" si="6"/>
        <v>0</v>
      </c>
      <c r="BG14" s="462">
        <f t="shared" si="7"/>
        <v>0</v>
      </c>
      <c r="BH14" s="401"/>
      <c r="BI14" s="462">
        <f t="shared" si="8"/>
        <v>0</v>
      </c>
      <c r="BJ14" s="462">
        <f t="shared" si="9"/>
        <v>0</v>
      </c>
      <c r="BK14" s="401">
        <v>1</v>
      </c>
      <c r="BL14" s="462">
        <f t="shared" si="10"/>
        <v>3</v>
      </c>
      <c r="BM14" s="462">
        <f t="shared" si="11"/>
        <v>1</v>
      </c>
      <c r="BN14" s="401">
        <v>2</v>
      </c>
      <c r="BO14" s="462">
        <f t="shared" si="12"/>
        <v>6</v>
      </c>
      <c r="BP14" s="462">
        <f t="shared" si="13"/>
        <v>2</v>
      </c>
      <c r="BQ14" s="401"/>
      <c r="BR14" s="462">
        <f t="shared" si="14"/>
        <v>0</v>
      </c>
      <c r="BS14" s="462">
        <f t="shared" si="15"/>
        <v>0</v>
      </c>
      <c r="BT14" s="401"/>
      <c r="BU14" s="462">
        <f t="shared" si="16"/>
        <v>0</v>
      </c>
      <c r="BV14" s="462">
        <f t="shared" si="17"/>
        <v>0</v>
      </c>
      <c r="BW14" s="401">
        <v>2</v>
      </c>
      <c r="BX14" s="462">
        <f t="shared" si="18"/>
        <v>6</v>
      </c>
      <c r="BY14" s="462">
        <f t="shared" si="19"/>
        <v>2</v>
      </c>
      <c r="CC14" s="405"/>
    </row>
    <row r="15" spans="1:81" s="38" customFormat="1" x14ac:dyDescent="0.2">
      <c r="A15" s="161" t="s">
        <v>32</v>
      </c>
      <c r="B15" s="53" t="s">
        <v>33</v>
      </c>
      <c r="C15" s="402">
        <v>2</v>
      </c>
      <c r="D15" s="402">
        <v>1</v>
      </c>
      <c r="E15" s="39"/>
      <c r="F15" s="402">
        <v>2</v>
      </c>
      <c r="G15" s="298">
        <f t="shared" si="46"/>
        <v>3.4722222222222228</v>
      </c>
      <c r="H15" s="298">
        <f t="shared" si="47"/>
        <v>3.3333333333333335</v>
      </c>
      <c r="I15" s="402"/>
      <c r="J15" s="461">
        <f t="shared" si="20"/>
        <v>0</v>
      </c>
      <c r="K15" s="461">
        <f t="shared" si="21"/>
        <v>0</v>
      </c>
      <c r="L15" s="402">
        <v>1</v>
      </c>
      <c r="M15" s="461">
        <f t="shared" si="22"/>
        <v>2</v>
      </c>
      <c r="N15" s="461">
        <f t="shared" si="23"/>
        <v>1</v>
      </c>
      <c r="O15" s="402">
        <v>3</v>
      </c>
      <c r="P15" s="461">
        <f t="shared" si="24"/>
        <v>6</v>
      </c>
      <c r="Q15" s="461">
        <f t="shared" si="25"/>
        <v>3</v>
      </c>
      <c r="R15" s="402"/>
      <c r="S15" s="461">
        <f t="shared" si="26"/>
        <v>0</v>
      </c>
      <c r="T15" s="461">
        <f t="shared" si="27"/>
        <v>0</v>
      </c>
      <c r="U15" s="419"/>
      <c r="V15" s="461">
        <f t="shared" si="28"/>
        <v>0</v>
      </c>
      <c r="W15" s="461">
        <f t="shared" si="29"/>
        <v>0</v>
      </c>
      <c r="X15" s="417"/>
      <c r="Y15" s="461">
        <f t="shared" si="30"/>
        <v>0</v>
      </c>
      <c r="Z15" s="461">
        <f t="shared" si="31"/>
        <v>0</v>
      </c>
      <c r="AA15" s="417"/>
      <c r="AB15" s="461">
        <f t="shared" si="32"/>
        <v>0</v>
      </c>
      <c r="AC15" s="461">
        <f t="shared" si="33"/>
        <v>0</v>
      </c>
      <c r="AD15" s="402"/>
      <c r="AE15" s="461">
        <f t="shared" si="34"/>
        <v>0</v>
      </c>
      <c r="AF15" s="461">
        <f t="shared" si="35"/>
        <v>0</v>
      </c>
      <c r="AG15" s="402"/>
      <c r="AH15" s="461">
        <f t="shared" si="36"/>
        <v>0</v>
      </c>
      <c r="AI15" s="461">
        <f t="shared" si="37"/>
        <v>0</v>
      </c>
      <c r="AJ15" s="402"/>
      <c r="AK15" s="461">
        <f t="shared" si="38"/>
        <v>0</v>
      </c>
      <c r="AL15" s="461">
        <f t="shared" si="39"/>
        <v>0</v>
      </c>
      <c r="AM15" s="402"/>
      <c r="AN15" s="461">
        <f t="shared" si="40"/>
        <v>0</v>
      </c>
      <c r="AO15" s="461">
        <f t="shared" si="41"/>
        <v>0</v>
      </c>
      <c r="AP15" s="402">
        <v>3</v>
      </c>
      <c r="AQ15" s="461">
        <f t="shared" si="42"/>
        <v>6</v>
      </c>
      <c r="AR15" s="461">
        <f t="shared" si="43"/>
        <v>3</v>
      </c>
      <c r="AS15" s="402">
        <v>1</v>
      </c>
      <c r="AT15" s="461">
        <f t="shared" si="44"/>
        <v>2</v>
      </c>
      <c r="AU15" s="461">
        <f t="shared" si="45"/>
        <v>1</v>
      </c>
      <c r="AV15" s="402"/>
      <c r="AW15" s="461">
        <f t="shared" si="0"/>
        <v>0</v>
      </c>
      <c r="AX15" s="461">
        <f t="shared" si="1"/>
        <v>0</v>
      </c>
      <c r="AY15" s="402">
        <v>2</v>
      </c>
      <c r="AZ15" s="461">
        <f t="shared" si="2"/>
        <v>4</v>
      </c>
      <c r="BA15" s="461">
        <f t="shared" si="3"/>
        <v>2</v>
      </c>
      <c r="BB15" s="402"/>
      <c r="BC15" s="461">
        <f t="shared" si="4"/>
        <v>0</v>
      </c>
      <c r="BD15" s="461">
        <f t="shared" si="5"/>
        <v>0</v>
      </c>
      <c r="BE15" s="402">
        <v>1</v>
      </c>
      <c r="BF15" s="461">
        <f t="shared" si="6"/>
        <v>2</v>
      </c>
      <c r="BG15" s="461">
        <f t="shared" si="7"/>
        <v>1</v>
      </c>
      <c r="BH15" s="402">
        <v>3</v>
      </c>
      <c r="BI15" s="461">
        <f t="shared" si="8"/>
        <v>6</v>
      </c>
      <c r="BJ15" s="461">
        <f t="shared" si="9"/>
        <v>3</v>
      </c>
      <c r="BK15" s="402">
        <v>2</v>
      </c>
      <c r="BL15" s="461">
        <f t="shared" si="10"/>
        <v>4</v>
      </c>
      <c r="BM15" s="461">
        <f t="shared" si="11"/>
        <v>2</v>
      </c>
      <c r="BN15" s="402">
        <v>3</v>
      </c>
      <c r="BO15" s="461">
        <f t="shared" si="12"/>
        <v>6</v>
      </c>
      <c r="BP15" s="461">
        <f t="shared" si="13"/>
        <v>3</v>
      </c>
      <c r="BQ15" s="402">
        <v>1</v>
      </c>
      <c r="BR15" s="461">
        <f t="shared" si="14"/>
        <v>2</v>
      </c>
      <c r="BS15" s="461">
        <f t="shared" si="15"/>
        <v>1</v>
      </c>
      <c r="BT15" s="402"/>
      <c r="BU15" s="461">
        <f t="shared" si="16"/>
        <v>0</v>
      </c>
      <c r="BV15" s="461">
        <f t="shared" si="17"/>
        <v>0</v>
      </c>
      <c r="BW15" s="402"/>
      <c r="BX15" s="461">
        <f t="shared" si="18"/>
        <v>0</v>
      </c>
      <c r="BY15" s="461">
        <f t="shared" si="19"/>
        <v>0</v>
      </c>
      <c r="CC15" s="406"/>
    </row>
    <row r="16" spans="1:81" s="31" customFormat="1" x14ac:dyDescent="0.2">
      <c r="A16" s="157" t="s">
        <v>35</v>
      </c>
      <c r="B16" s="50" t="s">
        <v>36</v>
      </c>
      <c r="C16" s="401">
        <v>2</v>
      </c>
      <c r="D16" s="401">
        <v>1</v>
      </c>
      <c r="E16" s="37"/>
      <c r="F16" s="401">
        <v>2</v>
      </c>
      <c r="G16" s="282">
        <f t="shared" si="46"/>
        <v>3.8194444444444442</v>
      </c>
      <c r="H16" s="282">
        <f t="shared" si="47"/>
        <v>3.6666666666666665</v>
      </c>
      <c r="I16" s="401"/>
      <c r="J16" s="462">
        <f t="shared" si="20"/>
        <v>0</v>
      </c>
      <c r="K16" s="462">
        <f t="shared" si="21"/>
        <v>0</v>
      </c>
      <c r="L16" s="401"/>
      <c r="M16" s="462">
        <f t="shared" si="22"/>
        <v>0</v>
      </c>
      <c r="N16" s="462">
        <f t="shared" si="23"/>
        <v>0</v>
      </c>
      <c r="O16" s="401"/>
      <c r="P16" s="462">
        <f t="shared" si="24"/>
        <v>0</v>
      </c>
      <c r="Q16" s="462">
        <f t="shared" si="25"/>
        <v>0</v>
      </c>
      <c r="R16" s="401"/>
      <c r="S16" s="462">
        <f t="shared" si="26"/>
        <v>0</v>
      </c>
      <c r="T16" s="462">
        <f t="shared" si="27"/>
        <v>0</v>
      </c>
      <c r="U16" s="416">
        <v>7</v>
      </c>
      <c r="V16" s="462">
        <f t="shared" si="28"/>
        <v>14</v>
      </c>
      <c r="W16" s="462">
        <f t="shared" si="29"/>
        <v>7</v>
      </c>
      <c r="X16" s="416">
        <v>1</v>
      </c>
      <c r="Y16" s="462">
        <f t="shared" si="30"/>
        <v>2</v>
      </c>
      <c r="Z16" s="462">
        <f t="shared" si="31"/>
        <v>1</v>
      </c>
      <c r="AA16" s="416">
        <v>1</v>
      </c>
      <c r="AB16" s="462">
        <f t="shared" si="32"/>
        <v>2</v>
      </c>
      <c r="AC16" s="462">
        <f t="shared" si="33"/>
        <v>1</v>
      </c>
      <c r="AD16" s="401">
        <v>3</v>
      </c>
      <c r="AE16" s="462">
        <f t="shared" si="34"/>
        <v>6</v>
      </c>
      <c r="AF16" s="462">
        <f t="shared" si="35"/>
        <v>3</v>
      </c>
      <c r="AG16" s="401"/>
      <c r="AH16" s="462">
        <f t="shared" si="36"/>
        <v>0</v>
      </c>
      <c r="AI16" s="462">
        <f t="shared" si="37"/>
        <v>0</v>
      </c>
      <c r="AJ16" s="401">
        <v>10</v>
      </c>
      <c r="AK16" s="462">
        <f t="shared" si="38"/>
        <v>20</v>
      </c>
      <c r="AL16" s="462">
        <f t="shared" si="39"/>
        <v>10</v>
      </c>
      <c r="AM16" s="401"/>
      <c r="AN16" s="462">
        <f t="shared" si="40"/>
        <v>0</v>
      </c>
      <c r="AO16" s="462">
        <f t="shared" si="41"/>
        <v>0</v>
      </c>
      <c r="AP16" s="401"/>
      <c r="AQ16" s="462">
        <f t="shared" si="42"/>
        <v>0</v>
      </c>
      <c r="AR16" s="462">
        <f t="shared" si="43"/>
        <v>0</v>
      </c>
      <c r="AS16" s="401"/>
      <c r="AT16" s="462">
        <f t="shared" si="44"/>
        <v>0</v>
      </c>
      <c r="AU16" s="462">
        <f t="shared" si="45"/>
        <v>0</v>
      </c>
      <c r="AV16" s="401"/>
      <c r="AW16" s="401">
        <f t="shared" si="0"/>
        <v>0</v>
      </c>
      <c r="AX16" s="401">
        <f t="shared" si="1"/>
        <v>0</v>
      </c>
      <c r="AY16" s="401"/>
      <c r="AZ16" s="462">
        <f t="shared" si="2"/>
        <v>0</v>
      </c>
      <c r="BA16" s="462">
        <f t="shared" si="3"/>
        <v>0</v>
      </c>
      <c r="BB16" s="401"/>
      <c r="BC16" s="462">
        <f t="shared" si="4"/>
        <v>0</v>
      </c>
      <c r="BD16" s="462">
        <f t="shared" si="5"/>
        <v>0</v>
      </c>
      <c r="BE16" s="401"/>
      <c r="BF16" s="462">
        <f t="shared" si="6"/>
        <v>0</v>
      </c>
      <c r="BG16" s="462">
        <f t="shared" si="7"/>
        <v>0</v>
      </c>
      <c r="BH16" s="401"/>
      <c r="BI16" s="462">
        <f t="shared" si="8"/>
        <v>0</v>
      </c>
      <c r="BJ16" s="462">
        <f t="shared" si="9"/>
        <v>0</v>
      </c>
      <c r="BK16" s="401"/>
      <c r="BL16" s="462">
        <f t="shared" si="10"/>
        <v>0</v>
      </c>
      <c r="BM16" s="462">
        <f t="shared" si="11"/>
        <v>0</v>
      </c>
      <c r="BN16" s="401"/>
      <c r="BO16" s="462">
        <f t="shared" si="12"/>
        <v>0</v>
      </c>
      <c r="BP16" s="462">
        <f t="shared" si="13"/>
        <v>0</v>
      </c>
      <c r="BQ16" s="401"/>
      <c r="BR16" s="462">
        <f t="shared" si="14"/>
        <v>0</v>
      </c>
      <c r="BS16" s="462">
        <f t="shared" si="15"/>
        <v>0</v>
      </c>
      <c r="BT16" s="401"/>
      <c r="BU16" s="462">
        <f t="shared" si="16"/>
        <v>0</v>
      </c>
      <c r="BV16" s="462">
        <f t="shared" si="17"/>
        <v>0</v>
      </c>
      <c r="BW16" s="401"/>
      <c r="BX16" s="462">
        <f t="shared" si="18"/>
        <v>0</v>
      </c>
      <c r="BY16" s="462">
        <f t="shared" si="19"/>
        <v>0</v>
      </c>
      <c r="CC16" s="405"/>
    </row>
    <row r="17" spans="1:81" s="38" customFormat="1" x14ac:dyDescent="0.2">
      <c r="A17" s="162" t="s">
        <v>132</v>
      </c>
      <c r="B17" s="53" t="s">
        <v>38</v>
      </c>
      <c r="C17" s="402">
        <v>4</v>
      </c>
      <c r="D17" s="402">
        <v>1</v>
      </c>
      <c r="E17" s="39"/>
      <c r="F17" s="402">
        <v>4</v>
      </c>
      <c r="G17" s="298">
        <f t="shared" si="46"/>
        <v>1.0416666666666667</v>
      </c>
      <c r="H17" s="298">
        <f t="shared" si="47"/>
        <v>1</v>
      </c>
      <c r="I17" s="402"/>
      <c r="J17" s="461">
        <f t="shared" si="20"/>
        <v>0</v>
      </c>
      <c r="K17" s="461">
        <f t="shared" si="21"/>
        <v>0</v>
      </c>
      <c r="L17" s="402"/>
      <c r="M17" s="461">
        <f t="shared" si="22"/>
        <v>0</v>
      </c>
      <c r="N17" s="461">
        <f t="shared" si="23"/>
        <v>0</v>
      </c>
      <c r="O17" s="402"/>
      <c r="P17" s="461">
        <f t="shared" si="24"/>
        <v>0</v>
      </c>
      <c r="Q17" s="461">
        <f t="shared" si="25"/>
        <v>0</v>
      </c>
      <c r="R17" s="402"/>
      <c r="S17" s="461">
        <f t="shared" si="26"/>
        <v>0</v>
      </c>
      <c r="T17" s="461">
        <f t="shared" si="27"/>
        <v>0</v>
      </c>
      <c r="U17" s="419"/>
      <c r="V17" s="461">
        <f t="shared" si="28"/>
        <v>0</v>
      </c>
      <c r="W17" s="461">
        <f t="shared" si="29"/>
        <v>0</v>
      </c>
      <c r="X17" s="417"/>
      <c r="Y17" s="461">
        <f t="shared" si="30"/>
        <v>0</v>
      </c>
      <c r="Z17" s="461">
        <f t="shared" si="31"/>
        <v>0</v>
      </c>
      <c r="AA17" s="417"/>
      <c r="AB17" s="461">
        <f t="shared" si="32"/>
        <v>0</v>
      </c>
      <c r="AC17" s="461">
        <f t="shared" si="33"/>
        <v>0</v>
      </c>
      <c r="AD17" s="402"/>
      <c r="AE17" s="461">
        <f t="shared" si="34"/>
        <v>0</v>
      </c>
      <c r="AF17" s="461">
        <f t="shared" si="35"/>
        <v>0</v>
      </c>
      <c r="AG17" s="402"/>
      <c r="AH17" s="461">
        <f t="shared" si="36"/>
        <v>0</v>
      </c>
      <c r="AI17" s="461">
        <f t="shared" si="37"/>
        <v>0</v>
      </c>
      <c r="AJ17" s="402"/>
      <c r="AK17" s="461">
        <f t="shared" si="38"/>
        <v>0</v>
      </c>
      <c r="AL17" s="461">
        <f t="shared" si="39"/>
        <v>0</v>
      </c>
      <c r="AM17" s="402"/>
      <c r="AN17" s="461">
        <f t="shared" si="40"/>
        <v>0</v>
      </c>
      <c r="AO17" s="461">
        <f t="shared" si="41"/>
        <v>0</v>
      </c>
      <c r="AP17" s="402"/>
      <c r="AQ17" s="461">
        <f t="shared" si="42"/>
        <v>0</v>
      </c>
      <c r="AR17" s="461">
        <f t="shared" si="43"/>
        <v>0</v>
      </c>
      <c r="AS17" s="402">
        <v>2</v>
      </c>
      <c r="AT17" s="461">
        <f t="shared" si="44"/>
        <v>8</v>
      </c>
      <c r="AU17" s="461">
        <f t="shared" si="45"/>
        <v>2</v>
      </c>
      <c r="AV17" s="402"/>
      <c r="AW17" s="461">
        <f t="shared" si="0"/>
        <v>0</v>
      </c>
      <c r="AX17" s="461">
        <f t="shared" si="1"/>
        <v>0</v>
      </c>
      <c r="AY17" s="402"/>
      <c r="AZ17" s="461">
        <f t="shared" si="2"/>
        <v>0</v>
      </c>
      <c r="BA17" s="461">
        <f t="shared" si="3"/>
        <v>0</v>
      </c>
      <c r="BB17" s="402"/>
      <c r="BC17" s="461">
        <f t="shared" si="4"/>
        <v>0</v>
      </c>
      <c r="BD17" s="461">
        <f t="shared" si="5"/>
        <v>0</v>
      </c>
      <c r="BE17" s="402">
        <v>2</v>
      </c>
      <c r="BF17" s="461">
        <f t="shared" si="6"/>
        <v>8</v>
      </c>
      <c r="BG17" s="461">
        <f t="shared" si="7"/>
        <v>2</v>
      </c>
      <c r="BH17" s="402"/>
      <c r="BI17" s="461">
        <f t="shared" si="8"/>
        <v>0</v>
      </c>
      <c r="BJ17" s="461">
        <f t="shared" si="9"/>
        <v>0</v>
      </c>
      <c r="BK17" s="402"/>
      <c r="BL17" s="461">
        <f t="shared" si="10"/>
        <v>0</v>
      </c>
      <c r="BM17" s="461">
        <f t="shared" si="11"/>
        <v>0</v>
      </c>
      <c r="BN17" s="402"/>
      <c r="BO17" s="461">
        <f t="shared" si="12"/>
        <v>0</v>
      </c>
      <c r="BP17" s="461">
        <f t="shared" si="13"/>
        <v>0</v>
      </c>
      <c r="BQ17" s="402"/>
      <c r="BR17" s="461">
        <f t="shared" si="14"/>
        <v>0</v>
      </c>
      <c r="BS17" s="461">
        <f t="shared" si="15"/>
        <v>0</v>
      </c>
      <c r="BT17" s="402"/>
      <c r="BU17" s="461">
        <f t="shared" si="16"/>
        <v>0</v>
      </c>
      <c r="BV17" s="461">
        <f t="shared" si="17"/>
        <v>0</v>
      </c>
      <c r="BW17" s="402"/>
      <c r="BX17" s="461">
        <f t="shared" si="18"/>
        <v>0</v>
      </c>
      <c r="BY17" s="461">
        <f t="shared" si="19"/>
        <v>0</v>
      </c>
      <c r="CC17" s="406"/>
    </row>
    <row r="18" spans="1:81" s="31" customFormat="1" x14ac:dyDescent="0.2">
      <c r="A18" s="157" t="s">
        <v>39</v>
      </c>
      <c r="B18" s="50" t="s">
        <v>40</v>
      </c>
      <c r="C18" s="401">
        <v>2</v>
      </c>
      <c r="D18" s="401">
        <v>1</v>
      </c>
      <c r="E18" s="37"/>
      <c r="F18" s="401">
        <v>2</v>
      </c>
      <c r="G18" s="282">
        <f t="shared" si="46"/>
        <v>0.52083333333333337</v>
      </c>
      <c r="H18" s="282">
        <f t="shared" si="47"/>
        <v>0.5</v>
      </c>
      <c r="I18" s="401"/>
      <c r="J18" s="462">
        <f t="shared" si="20"/>
        <v>0</v>
      </c>
      <c r="K18" s="462">
        <f t="shared" si="21"/>
        <v>0</v>
      </c>
      <c r="L18" s="401"/>
      <c r="M18" s="462">
        <f t="shared" si="22"/>
        <v>0</v>
      </c>
      <c r="N18" s="462">
        <f t="shared" si="23"/>
        <v>0</v>
      </c>
      <c r="O18" s="401"/>
      <c r="P18" s="462">
        <f t="shared" si="24"/>
        <v>0</v>
      </c>
      <c r="Q18" s="462">
        <f t="shared" si="25"/>
        <v>0</v>
      </c>
      <c r="R18" s="401"/>
      <c r="S18" s="462">
        <f t="shared" si="26"/>
        <v>0</v>
      </c>
      <c r="T18" s="462">
        <f t="shared" si="27"/>
        <v>0</v>
      </c>
      <c r="U18" s="420">
        <v>1</v>
      </c>
      <c r="V18" s="462">
        <f t="shared" si="28"/>
        <v>2</v>
      </c>
      <c r="W18" s="462">
        <f t="shared" si="29"/>
        <v>1</v>
      </c>
      <c r="X18" s="416"/>
      <c r="Y18" s="462">
        <f t="shared" si="30"/>
        <v>0</v>
      </c>
      <c r="Z18" s="462">
        <f t="shared" si="31"/>
        <v>0</v>
      </c>
      <c r="AA18" s="416"/>
      <c r="AB18" s="462">
        <f t="shared" si="32"/>
        <v>0</v>
      </c>
      <c r="AC18" s="462">
        <f t="shared" si="33"/>
        <v>0</v>
      </c>
      <c r="AD18" s="401">
        <v>1</v>
      </c>
      <c r="AE18" s="462">
        <f t="shared" si="34"/>
        <v>2</v>
      </c>
      <c r="AF18" s="462">
        <f t="shared" si="35"/>
        <v>1</v>
      </c>
      <c r="AG18" s="401"/>
      <c r="AH18" s="462">
        <f t="shared" si="36"/>
        <v>0</v>
      </c>
      <c r="AI18" s="462">
        <f t="shared" si="37"/>
        <v>0</v>
      </c>
      <c r="AJ18" s="401"/>
      <c r="AK18" s="462">
        <f t="shared" si="38"/>
        <v>0</v>
      </c>
      <c r="AL18" s="462">
        <f t="shared" si="39"/>
        <v>0</v>
      </c>
      <c r="AM18" s="401"/>
      <c r="AN18" s="462">
        <f t="shared" si="40"/>
        <v>0</v>
      </c>
      <c r="AO18" s="462">
        <f t="shared" si="41"/>
        <v>0</v>
      </c>
      <c r="AP18" s="401"/>
      <c r="AQ18" s="462">
        <f t="shared" si="42"/>
        <v>0</v>
      </c>
      <c r="AR18" s="462">
        <f t="shared" si="43"/>
        <v>0</v>
      </c>
      <c r="AS18" s="401"/>
      <c r="AT18" s="462">
        <f t="shared" si="44"/>
        <v>0</v>
      </c>
      <c r="AU18" s="462">
        <f t="shared" si="45"/>
        <v>0</v>
      </c>
      <c r="AV18" s="401"/>
      <c r="AW18" s="401">
        <f t="shared" si="0"/>
        <v>0</v>
      </c>
      <c r="AX18" s="401">
        <f t="shared" si="1"/>
        <v>0</v>
      </c>
      <c r="AY18" s="401"/>
      <c r="AZ18" s="462">
        <f t="shared" si="2"/>
        <v>0</v>
      </c>
      <c r="BA18" s="462">
        <f t="shared" si="3"/>
        <v>0</v>
      </c>
      <c r="BB18" s="401"/>
      <c r="BC18" s="462">
        <f t="shared" si="4"/>
        <v>0</v>
      </c>
      <c r="BD18" s="462">
        <f t="shared" si="5"/>
        <v>0</v>
      </c>
      <c r="BE18" s="401"/>
      <c r="BF18" s="462">
        <f t="shared" si="6"/>
        <v>0</v>
      </c>
      <c r="BG18" s="462">
        <f t="shared" si="7"/>
        <v>0</v>
      </c>
      <c r="BH18" s="401"/>
      <c r="BI18" s="462">
        <f t="shared" si="8"/>
        <v>0</v>
      </c>
      <c r="BJ18" s="462">
        <f t="shared" si="9"/>
        <v>0</v>
      </c>
      <c r="BK18" s="401">
        <v>1</v>
      </c>
      <c r="BL18" s="462">
        <f t="shared" si="10"/>
        <v>2</v>
      </c>
      <c r="BM18" s="462">
        <f t="shared" si="11"/>
        <v>1</v>
      </c>
      <c r="BN18" s="401"/>
      <c r="BO18" s="462">
        <f t="shared" si="12"/>
        <v>0</v>
      </c>
      <c r="BP18" s="462">
        <f t="shared" si="13"/>
        <v>0</v>
      </c>
      <c r="BQ18" s="401"/>
      <c r="BR18" s="462">
        <f t="shared" si="14"/>
        <v>0</v>
      </c>
      <c r="BS18" s="462">
        <f t="shared" si="15"/>
        <v>0</v>
      </c>
      <c r="BT18" s="401"/>
      <c r="BU18" s="462">
        <f t="shared" si="16"/>
        <v>0</v>
      </c>
      <c r="BV18" s="462">
        <f t="shared" si="17"/>
        <v>0</v>
      </c>
      <c r="BW18" s="401"/>
      <c r="BX18" s="462">
        <f t="shared" si="18"/>
        <v>0</v>
      </c>
      <c r="BY18" s="462">
        <f t="shared" si="19"/>
        <v>0</v>
      </c>
      <c r="CC18" s="405"/>
    </row>
    <row r="19" spans="1:81" s="38" customFormat="1" x14ac:dyDescent="0.2">
      <c r="A19" s="162" t="s">
        <v>133</v>
      </c>
      <c r="B19" s="53" t="s">
        <v>41</v>
      </c>
      <c r="C19" s="402">
        <v>4</v>
      </c>
      <c r="D19" s="402">
        <v>1</v>
      </c>
      <c r="E19" s="39"/>
      <c r="F19" s="402">
        <v>4</v>
      </c>
      <c r="G19" s="298">
        <f t="shared" si="46"/>
        <v>2.34375</v>
      </c>
      <c r="H19" s="298">
        <f t="shared" si="47"/>
        <v>2.25</v>
      </c>
      <c r="I19" s="421">
        <v>1</v>
      </c>
      <c r="J19" s="461">
        <f t="shared" si="20"/>
        <v>4</v>
      </c>
      <c r="K19" s="461">
        <f t="shared" si="21"/>
        <v>1</v>
      </c>
      <c r="L19" s="402">
        <v>1</v>
      </c>
      <c r="M19" s="461">
        <f t="shared" si="22"/>
        <v>4</v>
      </c>
      <c r="N19" s="461">
        <f t="shared" si="23"/>
        <v>1</v>
      </c>
      <c r="O19" s="422"/>
      <c r="P19" s="461">
        <f t="shared" si="24"/>
        <v>0</v>
      </c>
      <c r="Q19" s="461">
        <f t="shared" si="25"/>
        <v>0</v>
      </c>
      <c r="R19" s="422"/>
      <c r="S19" s="461">
        <f t="shared" si="26"/>
        <v>0</v>
      </c>
      <c r="T19" s="461">
        <f t="shared" si="27"/>
        <v>0</v>
      </c>
      <c r="U19" s="422"/>
      <c r="V19" s="461">
        <f t="shared" si="28"/>
        <v>0</v>
      </c>
      <c r="W19" s="461">
        <f t="shared" si="29"/>
        <v>0</v>
      </c>
      <c r="X19" s="422"/>
      <c r="Y19" s="461">
        <f t="shared" si="30"/>
        <v>0</v>
      </c>
      <c r="Z19" s="461">
        <f t="shared" si="31"/>
        <v>0</v>
      </c>
      <c r="AA19" s="421">
        <v>1</v>
      </c>
      <c r="AB19" s="461">
        <f t="shared" si="32"/>
        <v>4</v>
      </c>
      <c r="AC19" s="461">
        <f t="shared" si="33"/>
        <v>1</v>
      </c>
      <c r="AD19" s="422"/>
      <c r="AE19" s="461">
        <f t="shared" si="34"/>
        <v>0</v>
      </c>
      <c r="AF19" s="461">
        <f t="shared" si="35"/>
        <v>0</v>
      </c>
      <c r="AG19" s="422"/>
      <c r="AH19" s="461">
        <f t="shared" si="36"/>
        <v>0</v>
      </c>
      <c r="AI19" s="461">
        <f t="shared" si="37"/>
        <v>0</v>
      </c>
      <c r="AJ19" s="422"/>
      <c r="AK19" s="461">
        <f t="shared" si="38"/>
        <v>0</v>
      </c>
      <c r="AL19" s="461">
        <f t="shared" si="39"/>
        <v>0</v>
      </c>
      <c r="AM19" s="422"/>
      <c r="AN19" s="461">
        <f t="shared" si="40"/>
        <v>0</v>
      </c>
      <c r="AO19" s="461">
        <f t="shared" si="41"/>
        <v>0</v>
      </c>
      <c r="AP19" s="422"/>
      <c r="AQ19" s="461">
        <f t="shared" si="42"/>
        <v>0</v>
      </c>
      <c r="AR19" s="461">
        <f t="shared" si="43"/>
        <v>0</v>
      </c>
      <c r="AS19" s="402"/>
      <c r="AT19" s="461">
        <f t="shared" si="44"/>
        <v>0</v>
      </c>
      <c r="AU19" s="461">
        <f t="shared" si="45"/>
        <v>0</v>
      </c>
      <c r="AV19" s="402"/>
      <c r="AW19" s="460">
        <f t="shared" si="0"/>
        <v>0</v>
      </c>
      <c r="AX19" s="461">
        <f t="shared" si="1"/>
        <v>0</v>
      </c>
      <c r="AY19" s="402">
        <v>2</v>
      </c>
      <c r="AZ19" s="461">
        <f t="shared" si="2"/>
        <v>8</v>
      </c>
      <c r="BA19" s="461">
        <f t="shared" si="3"/>
        <v>2</v>
      </c>
      <c r="BB19" s="402">
        <v>1</v>
      </c>
      <c r="BC19" s="461">
        <f t="shared" si="4"/>
        <v>4</v>
      </c>
      <c r="BD19" s="461">
        <f t="shared" si="5"/>
        <v>1</v>
      </c>
      <c r="BE19" s="402">
        <v>2</v>
      </c>
      <c r="BF19" s="461">
        <f t="shared" si="6"/>
        <v>8</v>
      </c>
      <c r="BG19" s="461">
        <f t="shared" si="7"/>
        <v>2</v>
      </c>
      <c r="BH19" s="402">
        <v>1</v>
      </c>
      <c r="BI19" s="461">
        <f t="shared" si="8"/>
        <v>4</v>
      </c>
      <c r="BJ19" s="461">
        <f t="shared" si="9"/>
        <v>1</v>
      </c>
      <c r="BK19" s="402"/>
      <c r="BL19" s="461">
        <f t="shared" si="10"/>
        <v>0</v>
      </c>
      <c r="BM19" s="461">
        <f t="shared" si="11"/>
        <v>0</v>
      </c>
      <c r="BN19" s="402"/>
      <c r="BO19" s="461">
        <f t="shared" si="12"/>
        <v>0</v>
      </c>
      <c r="BP19" s="461">
        <f t="shared" si="13"/>
        <v>0</v>
      </c>
      <c r="BQ19" s="402"/>
      <c r="BR19" s="461">
        <f t="shared" si="14"/>
        <v>0</v>
      </c>
      <c r="BS19" s="461">
        <f t="shared" si="15"/>
        <v>0</v>
      </c>
      <c r="BT19" s="402"/>
      <c r="BU19" s="461">
        <f t="shared" si="16"/>
        <v>0</v>
      </c>
      <c r="BV19" s="461">
        <f t="shared" si="17"/>
        <v>0</v>
      </c>
      <c r="BW19" s="402"/>
      <c r="BX19" s="461">
        <f t="shared" si="18"/>
        <v>0</v>
      </c>
      <c r="BY19" s="461">
        <f t="shared" si="19"/>
        <v>0</v>
      </c>
      <c r="CC19" s="406"/>
    </row>
    <row r="20" spans="1:81" s="31" customFormat="1" x14ac:dyDescent="0.2">
      <c r="A20" s="157" t="s">
        <v>44</v>
      </c>
      <c r="B20" s="50" t="s">
        <v>45</v>
      </c>
      <c r="C20" s="401">
        <v>4</v>
      </c>
      <c r="D20" s="401">
        <v>1</v>
      </c>
      <c r="E20" s="37"/>
      <c r="F20" s="401">
        <v>4</v>
      </c>
      <c r="G20" s="282">
        <f t="shared" si="46"/>
        <v>0.26041666666666669</v>
      </c>
      <c r="H20" s="282">
        <f t="shared" si="47"/>
        <v>0.25</v>
      </c>
      <c r="I20" s="401">
        <v>1</v>
      </c>
      <c r="J20" s="462">
        <f t="shared" si="20"/>
        <v>4</v>
      </c>
      <c r="K20" s="462">
        <f t="shared" si="21"/>
        <v>1</v>
      </c>
      <c r="L20" s="401"/>
      <c r="M20" s="462">
        <f t="shared" si="22"/>
        <v>0</v>
      </c>
      <c r="N20" s="462">
        <f t="shared" si="23"/>
        <v>0</v>
      </c>
      <c r="O20" s="401"/>
      <c r="P20" s="462">
        <f t="shared" si="24"/>
        <v>0</v>
      </c>
      <c r="Q20" s="462">
        <f t="shared" si="25"/>
        <v>0</v>
      </c>
      <c r="R20" s="401"/>
      <c r="S20" s="462">
        <f t="shared" si="26"/>
        <v>0</v>
      </c>
      <c r="T20" s="462">
        <f t="shared" si="27"/>
        <v>0</v>
      </c>
      <c r="U20" s="420"/>
      <c r="V20" s="462">
        <f t="shared" si="28"/>
        <v>0</v>
      </c>
      <c r="W20" s="462">
        <f t="shared" si="29"/>
        <v>0</v>
      </c>
      <c r="X20" s="416"/>
      <c r="Y20" s="462">
        <f t="shared" si="30"/>
        <v>0</v>
      </c>
      <c r="Z20" s="462">
        <f t="shared" si="31"/>
        <v>0</v>
      </c>
      <c r="AA20" s="416"/>
      <c r="AB20" s="462">
        <f t="shared" si="32"/>
        <v>0</v>
      </c>
      <c r="AC20" s="462">
        <f t="shared" si="33"/>
        <v>0</v>
      </c>
      <c r="AD20" s="401"/>
      <c r="AE20" s="462">
        <f t="shared" si="34"/>
        <v>0</v>
      </c>
      <c r="AF20" s="462">
        <f t="shared" si="35"/>
        <v>0</v>
      </c>
      <c r="AG20" s="401"/>
      <c r="AH20" s="462">
        <f t="shared" si="36"/>
        <v>0</v>
      </c>
      <c r="AI20" s="462">
        <f t="shared" si="37"/>
        <v>0</v>
      </c>
      <c r="AJ20" s="401"/>
      <c r="AK20" s="462">
        <f t="shared" si="38"/>
        <v>0</v>
      </c>
      <c r="AL20" s="462">
        <f t="shared" si="39"/>
        <v>0</v>
      </c>
      <c r="AM20" s="401"/>
      <c r="AN20" s="462">
        <f t="shared" si="40"/>
        <v>0</v>
      </c>
      <c r="AO20" s="462">
        <f t="shared" si="41"/>
        <v>0</v>
      </c>
      <c r="AP20" s="401"/>
      <c r="AQ20" s="462">
        <f t="shared" si="42"/>
        <v>0</v>
      </c>
      <c r="AR20" s="462">
        <f t="shared" si="43"/>
        <v>0</v>
      </c>
      <c r="AS20" s="401"/>
      <c r="AT20" s="462">
        <f t="shared" si="44"/>
        <v>0</v>
      </c>
      <c r="AU20" s="462">
        <f t="shared" si="45"/>
        <v>0</v>
      </c>
      <c r="AV20" s="401"/>
      <c r="AW20" s="401">
        <f t="shared" si="0"/>
        <v>0</v>
      </c>
      <c r="AX20" s="401">
        <f t="shared" si="1"/>
        <v>0</v>
      </c>
      <c r="AY20" s="401"/>
      <c r="AZ20" s="462">
        <f t="shared" si="2"/>
        <v>0</v>
      </c>
      <c r="BA20" s="462">
        <f t="shared" si="3"/>
        <v>0</v>
      </c>
      <c r="BB20" s="401"/>
      <c r="BC20" s="462">
        <f t="shared" si="4"/>
        <v>0</v>
      </c>
      <c r="BD20" s="462">
        <f t="shared" si="5"/>
        <v>0</v>
      </c>
      <c r="BE20" s="401"/>
      <c r="BF20" s="462">
        <f t="shared" si="6"/>
        <v>0</v>
      </c>
      <c r="BG20" s="462">
        <f t="shared" si="7"/>
        <v>0</v>
      </c>
      <c r="BH20" s="401"/>
      <c r="BI20" s="462">
        <f t="shared" si="8"/>
        <v>0</v>
      </c>
      <c r="BJ20" s="462">
        <f t="shared" si="9"/>
        <v>0</v>
      </c>
      <c r="BK20" s="401"/>
      <c r="BL20" s="462">
        <f t="shared" si="10"/>
        <v>0</v>
      </c>
      <c r="BM20" s="462">
        <f t="shared" si="11"/>
        <v>0</v>
      </c>
      <c r="BN20" s="401"/>
      <c r="BO20" s="462">
        <f t="shared" si="12"/>
        <v>0</v>
      </c>
      <c r="BP20" s="462">
        <f t="shared" si="13"/>
        <v>0</v>
      </c>
      <c r="BQ20" s="401"/>
      <c r="BR20" s="462">
        <f t="shared" si="14"/>
        <v>0</v>
      </c>
      <c r="BS20" s="462">
        <f t="shared" si="15"/>
        <v>0</v>
      </c>
      <c r="BT20" s="401"/>
      <c r="BU20" s="462">
        <f t="shared" si="16"/>
        <v>0</v>
      </c>
      <c r="BV20" s="462">
        <f t="shared" si="17"/>
        <v>0</v>
      </c>
      <c r="BW20" s="401"/>
      <c r="BX20" s="462">
        <f t="shared" si="18"/>
        <v>0</v>
      </c>
      <c r="BY20" s="462">
        <f t="shared" si="19"/>
        <v>0</v>
      </c>
      <c r="CC20" s="405"/>
    </row>
    <row r="21" spans="1:81" s="184" customFormat="1" x14ac:dyDescent="0.2">
      <c r="A21" s="163" t="s">
        <v>137</v>
      </c>
      <c r="B21" s="281" t="s">
        <v>138</v>
      </c>
      <c r="C21" s="404">
        <v>3</v>
      </c>
      <c r="D21" s="404">
        <v>1</v>
      </c>
      <c r="E21" s="41"/>
      <c r="F21" s="404">
        <v>3</v>
      </c>
      <c r="G21" s="298">
        <f t="shared" si="46"/>
        <v>6.7274305555555545</v>
      </c>
      <c r="H21" s="298">
        <f t="shared" si="47"/>
        <v>6.458333333333333</v>
      </c>
      <c r="I21" s="404"/>
      <c r="J21" s="461">
        <f t="shared" si="20"/>
        <v>0</v>
      </c>
      <c r="K21" s="461">
        <f t="shared" si="21"/>
        <v>0</v>
      </c>
      <c r="L21" s="404"/>
      <c r="M21" s="461">
        <f t="shared" si="22"/>
        <v>0</v>
      </c>
      <c r="N21" s="461">
        <f t="shared" si="23"/>
        <v>0</v>
      </c>
      <c r="O21" s="404"/>
      <c r="P21" s="461">
        <f t="shared" si="24"/>
        <v>0</v>
      </c>
      <c r="Q21" s="461">
        <f t="shared" si="25"/>
        <v>0</v>
      </c>
      <c r="R21" s="404">
        <v>2</v>
      </c>
      <c r="S21" s="461">
        <f t="shared" si="26"/>
        <v>6</v>
      </c>
      <c r="T21" s="461">
        <f t="shared" si="27"/>
        <v>2</v>
      </c>
      <c r="U21" s="423"/>
      <c r="V21" s="461">
        <f t="shared" si="28"/>
        <v>0</v>
      </c>
      <c r="W21" s="461">
        <f t="shared" si="29"/>
        <v>0</v>
      </c>
      <c r="X21" s="424">
        <v>6</v>
      </c>
      <c r="Y21" s="461">
        <f t="shared" si="30"/>
        <v>18</v>
      </c>
      <c r="Z21" s="461">
        <f t="shared" si="31"/>
        <v>6</v>
      </c>
      <c r="AA21" s="424"/>
      <c r="AB21" s="461">
        <f t="shared" si="32"/>
        <v>0</v>
      </c>
      <c r="AC21" s="461">
        <f t="shared" si="33"/>
        <v>0</v>
      </c>
      <c r="AD21" s="404"/>
      <c r="AE21" s="461">
        <f t="shared" si="34"/>
        <v>0</v>
      </c>
      <c r="AF21" s="461">
        <f t="shared" si="35"/>
        <v>0</v>
      </c>
      <c r="AG21" s="404"/>
      <c r="AH21" s="461">
        <f t="shared" si="36"/>
        <v>0</v>
      </c>
      <c r="AI21" s="461">
        <f t="shared" si="37"/>
        <v>0</v>
      </c>
      <c r="AJ21" s="404"/>
      <c r="AK21" s="461">
        <f t="shared" si="38"/>
        <v>0</v>
      </c>
      <c r="AL21" s="461">
        <f t="shared" si="39"/>
        <v>0</v>
      </c>
      <c r="AM21" s="404"/>
      <c r="AN21" s="461">
        <f t="shared" si="40"/>
        <v>0</v>
      </c>
      <c r="AO21" s="461">
        <f t="shared" si="41"/>
        <v>0</v>
      </c>
      <c r="AP21" s="404">
        <v>3</v>
      </c>
      <c r="AQ21" s="461">
        <f t="shared" si="42"/>
        <v>9</v>
      </c>
      <c r="AR21" s="461">
        <f t="shared" si="43"/>
        <v>3</v>
      </c>
      <c r="AS21" s="404">
        <v>1</v>
      </c>
      <c r="AT21" s="461">
        <f t="shared" si="44"/>
        <v>3</v>
      </c>
      <c r="AU21" s="461">
        <f t="shared" si="45"/>
        <v>1</v>
      </c>
      <c r="AV21" s="404">
        <v>3</v>
      </c>
      <c r="AW21" s="461">
        <f t="shared" si="0"/>
        <v>9</v>
      </c>
      <c r="AX21" s="461">
        <f t="shared" si="1"/>
        <v>3</v>
      </c>
      <c r="AY21" s="404">
        <v>2</v>
      </c>
      <c r="AZ21" s="461">
        <f t="shared" si="2"/>
        <v>6</v>
      </c>
      <c r="BA21" s="461">
        <f t="shared" si="3"/>
        <v>2</v>
      </c>
      <c r="BB21" s="404">
        <v>3</v>
      </c>
      <c r="BC21" s="461">
        <f t="shared" si="4"/>
        <v>9</v>
      </c>
      <c r="BD21" s="461">
        <f t="shared" si="5"/>
        <v>3</v>
      </c>
      <c r="BE21" s="404">
        <v>2</v>
      </c>
      <c r="BF21" s="461">
        <f t="shared" si="6"/>
        <v>6</v>
      </c>
      <c r="BG21" s="461">
        <f t="shared" si="7"/>
        <v>2</v>
      </c>
      <c r="BH21" s="404">
        <v>2</v>
      </c>
      <c r="BI21" s="461">
        <f t="shared" si="8"/>
        <v>6</v>
      </c>
      <c r="BJ21" s="461">
        <f t="shared" si="9"/>
        <v>2</v>
      </c>
      <c r="BK21" s="404">
        <v>4</v>
      </c>
      <c r="BL21" s="461">
        <f t="shared" si="10"/>
        <v>12</v>
      </c>
      <c r="BM21" s="461">
        <f t="shared" si="11"/>
        <v>4</v>
      </c>
      <c r="BN21" s="404">
        <v>3</v>
      </c>
      <c r="BO21" s="461">
        <f t="shared" si="12"/>
        <v>9</v>
      </c>
      <c r="BP21" s="461">
        <f t="shared" si="13"/>
        <v>3</v>
      </c>
      <c r="BQ21" s="404"/>
      <c r="BR21" s="461">
        <f t="shared" si="14"/>
        <v>0</v>
      </c>
      <c r="BS21" s="461">
        <f t="shared" si="15"/>
        <v>0</v>
      </c>
      <c r="BT21" s="404"/>
      <c r="BU21" s="461">
        <f t="shared" si="16"/>
        <v>0</v>
      </c>
      <c r="BV21" s="461">
        <f t="shared" si="17"/>
        <v>0</v>
      </c>
      <c r="BW21" s="404"/>
      <c r="BX21" s="461">
        <f t="shared" si="18"/>
        <v>0</v>
      </c>
      <c r="BY21" s="461">
        <f t="shared" si="19"/>
        <v>0</v>
      </c>
      <c r="CC21" s="509"/>
    </row>
    <row r="22" spans="1:81" s="31" customFormat="1" x14ac:dyDescent="0.2">
      <c r="A22" s="155" t="s">
        <v>48</v>
      </c>
      <c r="B22" s="30"/>
      <c r="C22" s="399"/>
      <c r="D22" s="399"/>
      <c r="E22" s="35"/>
      <c r="F22" s="399"/>
      <c r="G22" s="35"/>
      <c r="H22" s="35"/>
      <c r="I22" s="401"/>
      <c r="J22" s="462">
        <f t="shared" si="20"/>
        <v>0</v>
      </c>
      <c r="K22" s="462">
        <f t="shared" si="21"/>
        <v>0</v>
      </c>
      <c r="L22" s="401"/>
      <c r="M22" s="462">
        <f t="shared" si="22"/>
        <v>0</v>
      </c>
      <c r="N22" s="462">
        <f t="shared" si="23"/>
        <v>0</v>
      </c>
      <c r="O22" s="401"/>
      <c r="P22" s="462">
        <f t="shared" si="24"/>
        <v>0</v>
      </c>
      <c r="Q22" s="462">
        <f t="shared" si="25"/>
        <v>0</v>
      </c>
      <c r="R22" s="401"/>
      <c r="S22" s="462">
        <f t="shared" si="26"/>
        <v>0</v>
      </c>
      <c r="T22" s="462">
        <f t="shared" si="27"/>
        <v>0</v>
      </c>
      <c r="U22" s="416"/>
      <c r="V22" s="462">
        <f t="shared" si="28"/>
        <v>0</v>
      </c>
      <c r="W22" s="462">
        <f t="shared" si="29"/>
        <v>0</v>
      </c>
      <c r="X22" s="416"/>
      <c r="Y22" s="462">
        <f t="shared" si="30"/>
        <v>0</v>
      </c>
      <c r="Z22" s="462">
        <f t="shared" si="31"/>
        <v>0</v>
      </c>
      <c r="AA22" s="416"/>
      <c r="AB22" s="462">
        <f t="shared" si="32"/>
        <v>0</v>
      </c>
      <c r="AC22" s="462">
        <f t="shared" si="33"/>
        <v>0</v>
      </c>
      <c r="AD22" s="401"/>
      <c r="AE22" s="462">
        <f t="shared" si="34"/>
        <v>0</v>
      </c>
      <c r="AF22" s="462">
        <f t="shared" si="35"/>
        <v>0</v>
      </c>
      <c r="AG22" s="401"/>
      <c r="AH22" s="462">
        <f t="shared" si="36"/>
        <v>0</v>
      </c>
      <c r="AI22" s="462">
        <f t="shared" si="37"/>
        <v>0</v>
      </c>
      <c r="AJ22" s="401"/>
      <c r="AK22" s="462">
        <f t="shared" si="38"/>
        <v>0</v>
      </c>
      <c r="AL22" s="462">
        <f t="shared" si="39"/>
        <v>0</v>
      </c>
      <c r="AM22" s="401"/>
      <c r="AN22" s="462">
        <f t="shared" si="40"/>
        <v>0</v>
      </c>
      <c r="AO22" s="462">
        <f t="shared" si="41"/>
        <v>0</v>
      </c>
      <c r="AP22" s="401"/>
      <c r="AQ22" s="462">
        <f t="shared" si="42"/>
        <v>0</v>
      </c>
      <c r="AR22" s="462">
        <f t="shared" si="43"/>
        <v>0</v>
      </c>
      <c r="AS22" s="401"/>
      <c r="AT22" s="462">
        <f t="shared" si="44"/>
        <v>0</v>
      </c>
      <c r="AU22" s="462">
        <f t="shared" si="45"/>
        <v>0</v>
      </c>
      <c r="AV22" s="401"/>
      <c r="AW22" s="462">
        <f t="shared" si="0"/>
        <v>0</v>
      </c>
      <c r="AX22" s="401">
        <f t="shared" si="1"/>
        <v>0</v>
      </c>
      <c r="AY22" s="401"/>
      <c r="AZ22" s="462">
        <f t="shared" si="2"/>
        <v>0</v>
      </c>
      <c r="BA22" s="462">
        <f t="shared" si="3"/>
        <v>0</v>
      </c>
      <c r="BB22" s="401"/>
      <c r="BC22" s="462">
        <f t="shared" si="4"/>
        <v>0</v>
      </c>
      <c r="BD22" s="462">
        <f t="shared" si="5"/>
        <v>0</v>
      </c>
      <c r="BE22" s="401"/>
      <c r="BF22" s="462">
        <f t="shared" si="6"/>
        <v>0</v>
      </c>
      <c r="BG22" s="462">
        <f t="shared" si="7"/>
        <v>0</v>
      </c>
      <c r="BH22" s="401"/>
      <c r="BI22" s="462">
        <f t="shared" si="8"/>
        <v>0</v>
      </c>
      <c r="BJ22" s="462">
        <f t="shared" si="9"/>
        <v>0</v>
      </c>
      <c r="BK22" s="401"/>
      <c r="BL22" s="462">
        <f t="shared" si="10"/>
        <v>0</v>
      </c>
      <c r="BM22" s="462">
        <f t="shared" si="11"/>
        <v>0</v>
      </c>
      <c r="BN22" s="401"/>
      <c r="BO22" s="462">
        <f t="shared" si="12"/>
        <v>0</v>
      </c>
      <c r="BP22" s="462">
        <f t="shared" si="13"/>
        <v>0</v>
      </c>
      <c r="BQ22" s="401"/>
      <c r="BR22" s="462">
        <f t="shared" si="14"/>
        <v>0</v>
      </c>
      <c r="BS22" s="462">
        <f t="shared" si="15"/>
        <v>0</v>
      </c>
      <c r="BT22" s="401"/>
      <c r="BU22" s="462">
        <f t="shared" si="16"/>
        <v>0</v>
      </c>
      <c r="BV22" s="462">
        <f t="shared" si="17"/>
        <v>0</v>
      </c>
      <c r="BW22" s="401"/>
      <c r="BX22" s="462">
        <f t="shared" si="18"/>
        <v>0</v>
      </c>
      <c r="BY22" s="462">
        <f t="shared" si="19"/>
        <v>0</v>
      </c>
      <c r="CC22" s="405"/>
    </row>
    <row r="23" spans="1:81" s="32" customFormat="1" x14ac:dyDescent="0.2">
      <c r="A23" s="163" t="s">
        <v>122</v>
      </c>
      <c r="B23" s="49" t="s">
        <v>55</v>
      </c>
      <c r="C23" s="400">
        <v>3</v>
      </c>
      <c r="D23" s="400">
        <v>1</v>
      </c>
      <c r="E23" s="36"/>
      <c r="F23" s="400">
        <v>3</v>
      </c>
      <c r="G23" s="298">
        <f>SUM(H23:BW23)/24</f>
        <v>39.0625</v>
      </c>
      <c r="H23" s="298">
        <f>SUM(I23:BY23)/24</f>
        <v>37.5</v>
      </c>
      <c r="I23" s="400">
        <v>5</v>
      </c>
      <c r="J23" s="461">
        <f t="shared" si="20"/>
        <v>15</v>
      </c>
      <c r="K23" s="461">
        <f t="shared" si="21"/>
        <v>5</v>
      </c>
      <c r="L23" s="400">
        <v>3</v>
      </c>
      <c r="M23" s="461">
        <f t="shared" si="22"/>
        <v>9</v>
      </c>
      <c r="N23" s="461">
        <f t="shared" si="23"/>
        <v>3</v>
      </c>
      <c r="O23" s="404">
        <v>3</v>
      </c>
      <c r="P23" s="461">
        <f t="shared" si="24"/>
        <v>9</v>
      </c>
      <c r="Q23" s="461">
        <f t="shared" si="25"/>
        <v>3</v>
      </c>
      <c r="R23" s="400">
        <v>5</v>
      </c>
      <c r="S23" s="461">
        <f t="shared" si="26"/>
        <v>15</v>
      </c>
      <c r="T23" s="461">
        <f t="shared" si="27"/>
        <v>5</v>
      </c>
      <c r="U23" s="415">
        <v>5</v>
      </c>
      <c r="V23" s="461">
        <f t="shared" si="28"/>
        <v>15</v>
      </c>
      <c r="W23" s="461">
        <f t="shared" si="29"/>
        <v>5</v>
      </c>
      <c r="X23" s="415">
        <v>4</v>
      </c>
      <c r="Y23" s="461">
        <f t="shared" si="30"/>
        <v>12</v>
      </c>
      <c r="Z23" s="461">
        <f t="shared" si="31"/>
        <v>4</v>
      </c>
      <c r="AA23" s="415">
        <v>5</v>
      </c>
      <c r="AB23" s="461">
        <f t="shared" si="32"/>
        <v>15</v>
      </c>
      <c r="AC23" s="461">
        <f t="shared" si="33"/>
        <v>5</v>
      </c>
      <c r="AD23" s="400">
        <v>40</v>
      </c>
      <c r="AE23" s="461">
        <f t="shared" si="34"/>
        <v>120</v>
      </c>
      <c r="AF23" s="461">
        <f t="shared" si="35"/>
        <v>40</v>
      </c>
      <c r="AG23" s="400">
        <v>5</v>
      </c>
      <c r="AH23" s="461">
        <f t="shared" si="36"/>
        <v>15</v>
      </c>
      <c r="AI23" s="461">
        <f t="shared" si="37"/>
        <v>5</v>
      </c>
      <c r="AJ23" s="400">
        <v>25</v>
      </c>
      <c r="AK23" s="461">
        <f t="shared" si="38"/>
        <v>75</v>
      </c>
      <c r="AL23" s="461">
        <f t="shared" si="39"/>
        <v>25</v>
      </c>
      <c r="AM23" s="400">
        <v>15</v>
      </c>
      <c r="AN23" s="461">
        <f t="shared" si="40"/>
        <v>45</v>
      </c>
      <c r="AO23" s="461">
        <f t="shared" si="41"/>
        <v>15</v>
      </c>
      <c r="AP23" s="400"/>
      <c r="AQ23" s="461">
        <f t="shared" si="42"/>
        <v>0</v>
      </c>
      <c r="AR23" s="461">
        <f t="shared" si="43"/>
        <v>0</v>
      </c>
      <c r="AS23" s="400">
        <v>25</v>
      </c>
      <c r="AT23" s="461">
        <f t="shared" si="44"/>
        <v>75</v>
      </c>
      <c r="AU23" s="461">
        <f t="shared" si="45"/>
        <v>25</v>
      </c>
      <c r="AV23" s="400"/>
      <c r="AW23" s="461">
        <f t="shared" si="0"/>
        <v>0</v>
      </c>
      <c r="AX23" s="461">
        <f t="shared" si="1"/>
        <v>0</v>
      </c>
      <c r="AY23" s="400"/>
      <c r="AZ23" s="461">
        <f t="shared" si="2"/>
        <v>0</v>
      </c>
      <c r="BA23" s="461">
        <f t="shared" si="3"/>
        <v>0</v>
      </c>
      <c r="BB23" s="400">
        <v>10</v>
      </c>
      <c r="BC23" s="461">
        <f t="shared" si="4"/>
        <v>30</v>
      </c>
      <c r="BD23" s="461">
        <f t="shared" si="5"/>
        <v>10</v>
      </c>
      <c r="BE23" s="400"/>
      <c r="BF23" s="461">
        <f t="shared" si="6"/>
        <v>0</v>
      </c>
      <c r="BG23" s="461">
        <f t="shared" si="7"/>
        <v>0</v>
      </c>
      <c r="BH23" s="400"/>
      <c r="BI23" s="461">
        <f t="shared" si="8"/>
        <v>0</v>
      </c>
      <c r="BJ23" s="461">
        <f t="shared" si="9"/>
        <v>0</v>
      </c>
      <c r="BK23" s="400"/>
      <c r="BL23" s="461">
        <f t="shared" si="10"/>
        <v>0</v>
      </c>
      <c r="BM23" s="461">
        <f t="shared" si="11"/>
        <v>0</v>
      </c>
      <c r="BN23" s="400">
        <v>30</v>
      </c>
      <c r="BO23" s="461">
        <f t="shared" si="12"/>
        <v>90</v>
      </c>
      <c r="BP23" s="461">
        <f t="shared" si="13"/>
        <v>30</v>
      </c>
      <c r="BQ23" s="400"/>
      <c r="BR23" s="461">
        <f t="shared" si="14"/>
        <v>0</v>
      </c>
      <c r="BS23" s="461">
        <f t="shared" si="15"/>
        <v>0</v>
      </c>
      <c r="BT23" s="400"/>
      <c r="BU23" s="461">
        <f t="shared" si="16"/>
        <v>0</v>
      </c>
      <c r="BV23" s="461">
        <f t="shared" si="17"/>
        <v>0</v>
      </c>
      <c r="BW23" s="400"/>
      <c r="BX23" s="461">
        <f t="shared" si="18"/>
        <v>0</v>
      </c>
      <c r="BY23" s="461">
        <f t="shared" si="19"/>
        <v>0</v>
      </c>
      <c r="CC23" s="403"/>
    </row>
    <row r="24" spans="1:81" s="31" customFormat="1" x14ac:dyDescent="0.2">
      <c r="A24" s="159" t="s">
        <v>123</v>
      </c>
      <c r="B24" s="50" t="s">
        <v>63</v>
      </c>
      <c r="C24" s="401">
        <v>1</v>
      </c>
      <c r="D24" s="401">
        <v>1</v>
      </c>
      <c r="E24" s="37"/>
      <c r="F24" s="401">
        <v>1</v>
      </c>
      <c r="G24" s="282">
        <f>SUM(H24:BW24)/24</f>
        <v>0</v>
      </c>
      <c r="H24" s="282">
        <f>SUM(I24:BY24)/24</f>
        <v>0</v>
      </c>
      <c r="I24" s="401"/>
      <c r="J24" s="462">
        <f t="shared" si="20"/>
        <v>0</v>
      </c>
      <c r="K24" s="462">
        <f t="shared" si="21"/>
        <v>0</v>
      </c>
      <c r="L24" s="401"/>
      <c r="M24" s="462">
        <f t="shared" si="22"/>
        <v>0</v>
      </c>
      <c r="N24" s="462">
        <f t="shared" si="23"/>
        <v>0</v>
      </c>
      <c r="O24" s="401"/>
      <c r="P24" s="462">
        <f t="shared" si="24"/>
        <v>0</v>
      </c>
      <c r="Q24" s="462">
        <f t="shared" si="25"/>
        <v>0</v>
      </c>
      <c r="R24" s="401"/>
      <c r="S24" s="462">
        <f t="shared" si="26"/>
        <v>0</v>
      </c>
      <c r="T24" s="462">
        <f t="shared" si="27"/>
        <v>0</v>
      </c>
      <c r="U24" s="416"/>
      <c r="V24" s="462">
        <f t="shared" si="28"/>
        <v>0</v>
      </c>
      <c r="W24" s="462">
        <f t="shared" si="29"/>
        <v>0</v>
      </c>
      <c r="X24" s="416"/>
      <c r="Y24" s="462">
        <f t="shared" si="30"/>
        <v>0</v>
      </c>
      <c r="Z24" s="462">
        <f t="shared" si="31"/>
        <v>0</v>
      </c>
      <c r="AA24" s="416"/>
      <c r="AB24" s="462">
        <f t="shared" si="32"/>
        <v>0</v>
      </c>
      <c r="AC24" s="462">
        <f t="shared" si="33"/>
        <v>0</v>
      </c>
      <c r="AD24" s="401"/>
      <c r="AE24" s="462">
        <f t="shared" si="34"/>
        <v>0</v>
      </c>
      <c r="AF24" s="462">
        <f t="shared" si="35"/>
        <v>0</v>
      </c>
      <c r="AG24" s="401"/>
      <c r="AH24" s="462">
        <f t="shared" si="36"/>
        <v>0</v>
      </c>
      <c r="AI24" s="462">
        <f t="shared" si="37"/>
        <v>0</v>
      </c>
      <c r="AJ24" s="401"/>
      <c r="AK24" s="462">
        <f t="shared" si="38"/>
        <v>0</v>
      </c>
      <c r="AL24" s="462">
        <f t="shared" si="39"/>
        <v>0</v>
      </c>
      <c r="AM24" s="401"/>
      <c r="AN24" s="462">
        <f t="shared" si="40"/>
        <v>0</v>
      </c>
      <c r="AO24" s="462">
        <f t="shared" si="41"/>
        <v>0</v>
      </c>
      <c r="AP24" s="401"/>
      <c r="AQ24" s="462">
        <f t="shared" si="42"/>
        <v>0</v>
      </c>
      <c r="AR24" s="462">
        <f t="shared" si="43"/>
        <v>0</v>
      </c>
      <c r="AS24" s="401"/>
      <c r="AT24" s="462">
        <f t="shared" si="44"/>
        <v>0</v>
      </c>
      <c r="AU24" s="462">
        <f t="shared" si="45"/>
        <v>0</v>
      </c>
      <c r="AV24" s="401"/>
      <c r="AW24" s="462">
        <f t="shared" si="0"/>
        <v>0</v>
      </c>
      <c r="AX24" s="401">
        <f t="shared" si="1"/>
        <v>0</v>
      </c>
      <c r="AY24" s="401"/>
      <c r="AZ24" s="462">
        <f t="shared" si="2"/>
        <v>0</v>
      </c>
      <c r="BA24" s="462">
        <f t="shared" si="3"/>
        <v>0</v>
      </c>
      <c r="BB24" s="401"/>
      <c r="BC24" s="462">
        <f t="shared" si="4"/>
        <v>0</v>
      </c>
      <c r="BD24" s="462">
        <f t="shared" si="5"/>
        <v>0</v>
      </c>
      <c r="BE24" s="401"/>
      <c r="BF24" s="462">
        <f t="shared" si="6"/>
        <v>0</v>
      </c>
      <c r="BG24" s="462">
        <f t="shared" si="7"/>
        <v>0</v>
      </c>
      <c r="BH24" s="401"/>
      <c r="BI24" s="462">
        <f t="shared" si="8"/>
        <v>0</v>
      </c>
      <c r="BJ24" s="462">
        <f t="shared" si="9"/>
        <v>0</v>
      </c>
      <c r="BK24" s="401"/>
      <c r="BL24" s="462">
        <f t="shared" si="10"/>
        <v>0</v>
      </c>
      <c r="BM24" s="462">
        <f t="shared" si="11"/>
        <v>0</v>
      </c>
      <c r="BN24" s="401"/>
      <c r="BO24" s="462">
        <f t="shared" si="12"/>
        <v>0</v>
      </c>
      <c r="BP24" s="462">
        <f t="shared" si="13"/>
        <v>0</v>
      </c>
      <c r="BQ24" s="401"/>
      <c r="BR24" s="462">
        <f t="shared" si="14"/>
        <v>0</v>
      </c>
      <c r="BS24" s="462">
        <f t="shared" si="15"/>
        <v>0</v>
      </c>
      <c r="BT24" s="401"/>
      <c r="BU24" s="462">
        <f t="shared" si="16"/>
        <v>0</v>
      </c>
      <c r="BV24" s="462">
        <f t="shared" si="17"/>
        <v>0</v>
      </c>
      <c r="BW24" s="401"/>
      <c r="BX24" s="462">
        <f t="shared" si="18"/>
        <v>0</v>
      </c>
      <c r="BY24" s="462">
        <f t="shared" si="19"/>
        <v>0</v>
      </c>
      <c r="CC24" s="405"/>
    </row>
    <row r="25" spans="1:81" s="32" customFormat="1" x14ac:dyDescent="0.2">
      <c r="A25" s="156" t="s">
        <v>74</v>
      </c>
      <c r="B25" s="49" t="s">
        <v>75</v>
      </c>
      <c r="C25" s="400">
        <v>2</v>
      </c>
      <c r="D25" s="400">
        <v>1</v>
      </c>
      <c r="E25" s="36"/>
      <c r="F25" s="400">
        <v>2</v>
      </c>
      <c r="G25" s="298">
        <f>SUM(H25:BW25)/24</f>
        <v>5.3819444444444455</v>
      </c>
      <c r="H25" s="298">
        <f>SUM(I25:BY25)/24</f>
        <v>5.166666666666667</v>
      </c>
      <c r="I25" s="400"/>
      <c r="J25" s="461">
        <f t="shared" si="20"/>
        <v>0</v>
      </c>
      <c r="K25" s="461">
        <f t="shared" si="21"/>
        <v>0</v>
      </c>
      <c r="L25" s="400">
        <v>3</v>
      </c>
      <c r="M25" s="461">
        <f t="shared" si="22"/>
        <v>6</v>
      </c>
      <c r="N25" s="461">
        <f t="shared" si="23"/>
        <v>3</v>
      </c>
      <c r="O25" s="400">
        <v>3</v>
      </c>
      <c r="P25" s="461">
        <f t="shared" si="24"/>
        <v>6</v>
      </c>
      <c r="Q25" s="461">
        <f t="shared" si="25"/>
        <v>3</v>
      </c>
      <c r="R25" s="400"/>
      <c r="S25" s="461">
        <f t="shared" si="26"/>
        <v>0</v>
      </c>
      <c r="T25" s="461">
        <f t="shared" si="27"/>
        <v>0</v>
      </c>
      <c r="U25" s="415"/>
      <c r="V25" s="461">
        <f t="shared" si="28"/>
        <v>0</v>
      </c>
      <c r="W25" s="461">
        <f t="shared" si="29"/>
        <v>0</v>
      </c>
      <c r="X25" s="415"/>
      <c r="Y25" s="461">
        <f t="shared" si="30"/>
        <v>0</v>
      </c>
      <c r="Z25" s="461">
        <f t="shared" si="31"/>
        <v>0</v>
      </c>
      <c r="AA25" s="415"/>
      <c r="AB25" s="461">
        <f t="shared" si="32"/>
        <v>0</v>
      </c>
      <c r="AC25" s="461">
        <f t="shared" si="33"/>
        <v>0</v>
      </c>
      <c r="AD25" s="400"/>
      <c r="AE25" s="461">
        <f t="shared" si="34"/>
        <v>0</v>
      </c>
      <c r="AF25" s="461">
        <f t="shared" si="35"/>
        <v>0</v>
      </c>
      <c r="AG25" s="400"/>
      <c r="AH25" s="461">
        <f t="shared" si="36"/>
        <v>0</v>
      </c>
      <c r="AI25" s="461">
        <f t="shared" si="37"/>
        <v>0</v>
      </c>
      <c r="AJ25" s="400">
        <v>25</v>
      </c>
      <c r="AK25" s="461">
        <f t="shared" si="38"/>
        <v>50</v>
      </c>
      <c r="AL25" s="461">
        <f t="shared" si="39"/>
        <v>25</v>
      </c>
      <c r="AM25" s="400"/>
      <c r="AN25" s="461">
        <f t="shared" si="40"/>
        <v>0</v>
      </c>
      <c r="AO25" s="461">
        <f t="shared" si="41"/>
        <v>0</v>
      </c>
      <c r="AP25" s="400"/>
      <c r="AQ25" s="461">
        <f t="shared" si="42"/>
        <v>0</v>
      </c>
      <c r="AR25" s="461">
        <f t="shared" si="43"/>
        <v>0</v>
      </c>
      <c r="AS25" s="400"/>
      <c r="AT25" s="461">
        <f t="shared" si="44"/>
        <v>0</v>
      </c>
      <c r="AU25" s="461">
        <f t="shared" si="45"/>
        <v>0</v>
      </c>
      <c r="AV25" s="400"/>
      <c r="AW25" s="461">
        <f t="shared" si="0"/>
        <v>0</v>
      </c>
      <c r="AX25" s="461">
        <f t="shared" si="1"/>
        <v>0</v>
      </c>
      <c r="AY25" s="400"/>
      <c r="AZ25" s="461">
        <f t="shared" si="2"/>
        <v>0</v>
      </c>
      <c r="BA25" s="461">
        <f t="shared" si="3"/>
        <v>0</v>
      </c>
      <c r="BB25" s="400"/>
      <c r="BC25" s="461">
        <f t="shared" si="4"/>
        <v>0</v>
      </c>
      <c r="BD25" s="461">
        <f t="shared" si="5"/>
        <v>0</v>
      </c>
      <c r="BE25" s="400"/>
      <c r="BF25" s="461">
        <f t="shared" si="6"/>
        <v>0</v>
      </c>
      <c r="BG25" s="461">
        <f t="shared" si="7"/>
        <v>0</v>
      </c>
      <c r="BH25" s="400"/>
      <c r="BI25" s="461">
        <f t="shared" si="8"/>
        <v>0</v>
      </c>
      <c r="BJ25" s="461">
        <f t="shared" si="9"/>
        <v>0</v>
      </c>
      <c r="BK25" s="400"/>
      <c r="BL25" s="461">
        <f t="shared" si="10"/>
        <v>0</v>
      </c>
      <c r="BM25" s="461">
        <f t="shared" si="11"/>
        <v>0</v>
      </c>
      <c r="BN25" s="400"/>
      <c r="BO25" s="461">
        <f t="shared" si="12"/>
        <v>0</v>
      </c>
      <c r="BP25" s="461">
        <f t="shared" si="13"/>
        <v>0</v>
      </c>
      <c r="BQ25" s="400"/>
      <c r="BR25" s="461">
        <f t="shared" si="14"/>
        <v>0</v>
      </c>
      <c r="BS25" s="461">
        <f t="shared" si="15"/>
        <v>0</v>
      </c>
      <c r="BT25" s="400"/>
      <c r="BU25" s="461">
        <f t="shared" si="16"/>
        <v>0</v>
      </c>
      <c r="BV25" s="461">
        <f t="shared" si="17"/>
        <v>0</v>
      </c>
      <c r="BW25" s="400"/>
      <c r="BX25" s="461">
        <f t="shared" si="18"/>
        <v>0</v>
      </c>
      <c r="BY25" s="461">
        <f t="shared" si="19"/>
        <v>0</v>
      </c>
      <c r="CC25" s="403"/>
    </row>
    <row r="26" spans="1:81" s="31" customFormat="1" x14ac:dyDescent="0.2">
      <c r="A26" s="157" t="s">
        <v>79</v>
      </c>
      <c r="B26" s="50" t="s">
        <v>80</v>
      </c>
      <c r="C26" s="401">
        <v>2</v>
      </c>
      <c r="D26" s="401">
        <v>1</v>
      </c>
      <c r="E26" s="37" t="s">
        <v>27</v>
      </c>
      <c r="F26" s="401">
        <v>2</v>
      </c>
      <c r="G26" s="282">
        <f>SUM(H26:BW26)/24</f>
        <v>3.4722222222222228</v>
      </c>
      <c r="H26" s="282">
        <f>SUM(I26:BY26)/24</f>
        <v>3.3333333333333335</v>
      </c>
      <c r="I26" s="401">
        <v>10</v>
      </c>
      <c r="J26" s="462">
        <f t="shared" si="20"/>
        <v>20</v>
      </c>
      <c r="K26" s="462">
        <f t="shared" si="21"/>
        <v>10</v>
      </c>
      <c r="L26" s="401"/>
      <c r="M26" s="462">
        <f t="shared" si="22"/>
        <v>0</v>
      </c>
      <c r="N26" s="462">
        <f t="shared" si="23"/>
        <v>0</v>
      </c>
      <c r="O26" s="401"/>
      <c r="P26" s="462">
        <f t="shared" si="24"/>
        <v>0</v>
      </c>
      <c r="Q26" s="462">
        <f t="shared" si="25"/>
        <v>0</v>
      </c>
      <c r="R26" s="401"/>
      <c r="S26" s="462">
        <f t="shared" si="26"/>
        <v>0</v>
      </c>
      <c r="T26" s="462">
        <f t="shared" si="27"/>
        <v>0</v>
      </c>
      <c r="U26" s="416"/>
      <c r="V26" s="462">
        <f t="shared" si="28"/>
        <v>0</v>
      </c>
      <c r="W26" s="462">
        <f t="shared" si="29"/>
        <v>0</v>
      </c>
      <c r="X26" s="416"/>
      <c r="Y26" s="462">
        <f t="shared" si="30"/>
        <v>0</v>
      </c>
      <c r="Z26" s="462">
        <f t="shared" si="31"/>
        <v>0</v>
      </c>
      <c r="AA26" s="416"/>
      <c r="AB26" s="462">
        <f t="shared" si="32"/>
        <v>0</v>
      </c>
      <c r="AC26" s="462">
        <f t="shared" si="33"/>
        <v>0</v>
      </c>
      <c r="AD26" s="401"/>
      <c r="AE26" s="462">
        <f t="shared" si="34"/>
        <v>0</v>
      </c>
      <c r="AF26" s="462">
        <f t="shared" si="35"/>
        <v>0</v>
      </c>
      <c r="AG26" s="401"/>
      <c r="AH26" s="462">
        <f t="shared" si="36"/>
        <v>0</v>
      </c>
      <c r="AI26" s="462">
        <f t="shared" si="37"/>
        <v>0</v>
      </c>
      <c r="AJ26" s="401">
        <v>10</v>
      </c>
      <c r="AK26" s="462">
        <f t="shared" si="38"/>
        <v>20</v>
      </c>
      <c r="AL26" s="462">
        <f t="shared" si="39"/>
        <v>10</v>
      </c>
      <c r="AM26" s="401"/>
      <c r="AN26" s="462">
        <f t="shared" si="40"/>
        <v>0</v>
      </c>
      <c r="AO26" s="462">
        <f t="shared" si="41"/>
        <v>0</v>
      </c>
      <c r="AP26" s="401"/>
      <c r="AQ26" s="462">
        <f t="shared" si="42"/>
        <v>0</v>
      </c>
      <c r="AR26" s="462">
        <f t="shared" si="43"/>
        <v>0</v>
      </c>
      <c r="AS26" s="401"/>
      <c r="AT26" s="462">
        <f t="shared" si="44"/>
        <v>0</v>
      </c>
      <c r="AU26" s="462">
        <f t="shared" si="45"/>
        <v>0</v>
      </c>
      <c r="AV26" s="401"/>
      <c r="AW26" s="462">
        <f t="shared" si="0"/>
        <v>0</v>
      </c>
      <c r="AX26" s="401">
        <f t="shared" si="1"/>
        <v>0</v>
      </c>
      <c r="AY26" s="401"/>
      <c r="AZ26" s="462">
        <f t="shared" si="2"/>
        <v>0</v>
      </c>
      <c r="BA26" s="462">
        <f t="shared" si="3"/>
        <v>0</v>
      </c>
      <c r="BB26" s="401"/>
      <c r="BC26" s="462">
        <f t="shared" si="4"/>
        <v>0</v>
      </c>
      <c r="BD26" s="462">
        <f t="shared" si="5"/>
        <v>0</v>
      </c>
      <c r="BE26" s="401"/>
      <c r="BF26" s="462">
        <f t="shared" si="6"/>
        <v>0</v>
      </c>
      <c r="BG26" s="462">
        <f t="shared" si="7"/>
        <v>0</v>
      </c>
      <c r="BH26" s="401"/>
      <c r="BI26" s="462">
        <f t="shared" si="8"/>
        <v>0</v>
      </c>
      <c r="BJ26" s="462">
        <f t="shared" si="9"/>
        <v>0</v>
      </c>
      <c r="BK26" s="401"/>
      <c r="BL26" s="462">
        <f t="shared" si="10"/>
        <v>0</v>
      </c>
      <c r="BM26" s="462">
        <f t="shared" si="11"/>
        <v>0</v>
      </c>
      <c r="BN26" s="401"/>
      <c r="BO26" s="462">
        <f t="shared" si="12"/>
        <v>0</v>
      </c>
      <c r="BP26" s="462">
        <f t="shared" si="13"/>
        <v>0</v>
      </c>
      <c r="BQ26" s="401"/>
      <c r="BR26" s="462">
        <f t="shared" si="14"/>
        <v>0</v>
      </c>
      <c r="BS26" s="462">
        <f t="shared" si="15"/>
        <v>0</v>
      </c>
      <c r="BT26" s="401"/>
      <c r="BU26" s="462">
        <f t="shared" si="16"/>
        <v>0</v>
      </c>
      <c r="BV26" s="462">
        <f t="shared" si="17"/>
        <v>0</v>
      </c>
      <c r="BW26" s="401"/>
      <c r="BX26" s="462">
        <f t="shared" si="18"/>
        <v>0</v>
      </c>
      <c r="BY26" s="462">
        <f t="shared" si="19"/>
        <v>0</v>
      </c>
      <c r="CC26" s="405"/>
    </row>
    <row r="27" spans="1:81" s="32" customFormat="1" x14ac:dyDescent="0.2">
      <c r="A27" s="156" t="s">
        <v>81</v>
      </c>
      <c r="B27" s="49" t="s">
        <v>82</v>
      </c>
      <c r="C27" s="400">
        <v>1</v>
      </c>
      <c r="D27" s="400">
        <v>1</v>
      </c>
      <c r="E27" s="36"/>
      <c r="F27" s="400">
        <v>1</v>
      </c>
      <c r="G27" s="298">
        <f>SUM(H27:BW27)/24</f>
        <v>0.52083333333333337</v>
      </c>
      <c r="H27" s="298">
        <f>SUM(I27:BY27)/24</f>
        <v>0.5</v>
      </c>
      <c r="I27" s="400"/>
      <c r="J27" s="461">
        <f t="shared" si="20"/>
        <v>0</v>
      </c>
      <c r="K27" s="461">
        <f t="shared" si="21"/>
        <v>0</v>
      </c>
      <c r="L27" s="400"/>
      <c r="M27" s="461">
        <f t="shared" si="22"/>
        <v>0</v>
      </c>
      <c r="N27" s="461">
        <f t="shared" si="23"/>
        <v>0</v>
      </c>
      <c r="O27" s="400"/>
      <c r="P27" s="461">
        <f t="shared" si="24"/>
        <v>0</v>
      </c>
      <c r="Q27" s="461">
        <f t="shared" si="25"/>
        <v>0</v>
      </c>
      <c r="R27" s="400"/>
      <c r="S27" s="461">
        <f t="shared" si="26"/>
        <v>0</v>
      </c>
      <c r="T27" s="461">
        <f t="shared" si="27"/>
        <v>0</v>
      </c>
      <c r="U27" s="415"/>
      <c r="V27" s="461">
        <f t="shared" si="28"/>
        <v>0</v>
      </c>
      <c r="W27" s="461">
        <f t="shared" si="29"/>
        <v>0</v>
      </c>
      <c r="X27" s="415"/>
      <c r="Y27" s="461">
        <f t="shared" si="30"/>
        <v>0</v>
      </c>
      <c r="Z27" s="461">
        <f t="shared" si="31"/>
        <v>0</v>
      </c>
      <c r="AA27" s="415">
        <v>3</v>
      </c>
      <c r="AB27" s="461">
        <f t="shared" si="32"/>
        <v>3</v>
      </c>
      <c r="AC27" s="461">
        <f t="shared" si="33"/>
        <v>3</v>
      </c>
      <c r="AD27" s="400"/>
      <c r="AE27" s="461">
        <f t="shared" si="34"/>
        <v>0</v>
      </c>
      <c r="AF27" s="461">
        <f t="shared" si="35"/>
        <v>0</v>
      </c>
      <c r="AG27" s="400"/>
      <c r="AH27" s="461">
        <f t="shared" si="36"/>
        <v>0</v>
      </c>
      <c r="AI27" s="461">
        <f t="shared" si="37"/>
        <v>0</v>
      </c>
      <c r="AJ27" s="400"/>
      <c r="AK27" s="461">
        <f t="shared" si="38"/>
        <v>0</v>
      </c>
      <c r="AL27" s="461">
        <f t="shared" si="39"/>
        <v>0</v>
      </c>
      <c r="AM27" s="400">
        <v>1</v>
      </c>
      <c r="AN27" s="461">
        <f t="shared" si="40"/>
        <v>1</v>
      </c>
      <c r="AO27" s="461">
        <f t="shared" si="41"/>
        <v>1</v>
      </c>
      <c r="AP27" s="496"/>
      <c r="AQ27" s="461">
        <f t="shared" si="42"/>
        <v>0</v>
      </c>
      <c r="AR27" s="461">
        <f t="shared" si="43"/>
        <v>0</v>
      </c>
      <c r="AS27" s="400"/>
      <c r="AT27" s="461">
        <f t="shared" si="44"/>
        <v>0</v>
      </c>
      <c r="AU27" s="461">
        <f t="shared" si="45"/>
        <v>0</v>
      </c>
      <c r="AV27" s="400"/>
      <c r="AW27" s="461">
        <f t="shared" si="0"/>
        <v>0</v>
      </c>
      <c r="AX27" s="461">
        <f t="shared" si="1"/>
        <v>0</v>
      </c>
      <c r="AY27" s="400"/>
      <c r="AZ27" s="461">
        <f t="shared" si="2"/>
        <v>0</v>
      </c>
      <c r="BA27" s="461">
        <f t="shared" si="3"/>
        <v>0</v>
      </c>
      <c r="BB27" s="400"/>
      <c r="BC27" s="461">
        <f t="shared" si="4"/>
        <v>0</v>
      </c>
      <c r="BD27" s="461">
        <f t="shared" si="5"/>
        <v>0</v>
      </c>
      <c r="BE27" s="400"/>
      <c r="BF27" s="461">
        <f t="shared" si="6"/>
        <v>0</v>
      </c>
      <c r="BG27" s="461">
        <f t="shared" si="7"/>
        <v>0</v>
      </c>
      <c r="BH27" s="400"/>
      <c r="BI27" s="461">
        <f t="shared" si="8"/>
        <v>0</v>
      </c>
      <c r="BJ27" s="461">
        <f t="shared" si="9"/>
        <v>0</v>
      </c>
      <c r="BK27" s="400"/>
      <c r="BL27" s="461">
        <f t="shared" si="10"/>
        <v>0</v>
      </c>
      <c r="BM27" s="461">
        <f t="shared" si="11"/>
        <v>0</v>
      </c>
      <c r="BN27" s="400"/>
      <c r="BO27" s="461">
        <f t="shared" si="12"/>
        <v>0</v>
      </c>
      <c r="BP27" s="461">
        <f t="shared" si="13"/>
        <v>0</v>
      </c>
      <c r="BQ27" s="400"/>
      <c r="BR27" s="461">
        <f t="shared" si="14"/>
        <v>0</v>
      </c>
      <c r="BS27" s="461">
        <f t="shared" si="15"/>
        <v>0</v>
      </c>
      <c r="BT27" s="400"/>
      <c r="BU27" s="461">
        <f t="shared" si="16"/>
        <v>0</v>
      </c>
      <c r="BV27" s="461">
        <f t="shared" si="17"/>
        <v>0</v>
      </c>
      <c r="BW27" s="400"/>
      <c r="BX27" s="461">
        <f t="shared" si="18"/>
        <v>0</v>
      </c>
      <c r="BY27" s="461">
        <f t="shared" si="19"/>
        <v>0</v>
      </c>
      <c r="CC27" s="403"/>
    </row>
    <row r="28" spans="1:81" s="32" customFormat="1" x14ac:dyDescent="0.2">
      <c r="A28" s="164"/>
      <c r="B28" s="42"/>
      <c r="C28" s="400"/>
      <c r="D28" s="400"/>
      <c r="E28" s="36"/>
      <c r="F28" s="400"/>
      <c r="G28" s="36"/>
      <c r="H28" s="36"/>
      <c r="I28" s="400"/>
      <c r="J28" s="461">
        <f t="shared" si="20"/>
        <v>0</v>
      </c>
      <c r="K28" s="461">
        <f t="shared" si="21"/>
        <v>0</v>
      </c>
      <c r="L28" s="400"/>
      <c r="M28" s="461">
        <f t="shared" si="22"/>
        <v>0</v>
      </c>
      <c r="N28" s="461">
        <f t="shared" si="23"/>
        <v>0</v>
      </c>
      <c r="O28" s="400"/>
      <c r="P28" s="461">
        <f t="shared" si="24"/>
        <v>0</v>
      </c>
      <c r="Q28" s="461">
        <f t="shared" si="25"/>
        <v>0</v>
      </c>
      <c r="R28" s="400"/>
      <c r="S28" s="461">
        <f t="shared" si="26"/>
        <v>0</v>
      </c>
      <c r="T28" s="461">
        <f t="shared" si="27"/>
        <v>0</v>
      </c>
      <c r="U28" s="415"/>
      <c r="V28" s="461">
        <f t="shared" si="28"/>
        <v>0</v>
      </c>
      <c r="W28" s="461">
        <f t="shared" si="29"/>
        <v>0</v>
      </c>
      <c r="X28" s="415"/>
      <c r="Y28" s="461">
        <f t="shared" si="30"/>
        <v>0</v>
      </c>
      <c r="Z28" s="461">
        <f t="shared" si="31"/>
        <v>0</v>
      </c>
      <c r="AA28" s="415"/>
      <c r="AB28" s="461">
        <f t="shared" si="32"/>
        <v>0</v>
      </c>
      <c r="AC28" s="461">
        <f t="shared" si="33"/>
        <v>0</v>
      </c>
      <c r="AD28" s="400"/>
      <c r="AE28" s="461">
        <f t="shared" si="34"/>
        <v>0</v>
      </c>
      <c r="AF28" s="461">
        <f t="shared" si="35"/>
        <v>0</v>
      </c>
      <c r="AG28" s="400"/>
      <c r="AH28" s="461">
        <f t="shared" si="36"/>
        <v>0</v>
      </c>
      <c r="AI28" s="461">
        <f t="shared" si="37"/>
        <v>0</v>
      </c>
      <c r="AJ28" s="400"/>
      <c r="AK28" s="461">
        <f t="shared" si="38"/>
        <v>0</v>
      </c>
      <c r="AL28" s="461">
        <f t="shared" si="39"/>
        <v>0</v>
      </c>
      <c r="AM28" s="400"/>
      <c r="AN28" s="461">
        <f t="shared" si="40"/>
        <v>0</v>
      </c>
      <c r="AO28" s="461">
        <f t="shared" si="41"/>
        <v>0</v>
      </c>
      <c r="AP28" s="400"/>
      <c r="AQ28" s="461">
        <f t="shared" si="42"/>
        <v>0</v>
      </c>
      <c r="AR28" s="461">
        <f t="shared" si="43"/>
        <v>0</v>
      </c>
      <c r="AS28" s="400"/>
      <c r="AT28" s="461">
        <f t="shared" si="44"/>
        <v>0</v>
      </c>
      <c r="AU28" s="461">
        <f t="shared" si="45"/>
        <v>0</v>
      </c>
      <c r="AV28" s="400"/>
      <c r="AW28" s="461">
        <f t="shared" si="0"/>
        <v>0</v>
      </c>
      <c r="AX28" s="461">
        <f t="shared" si="1"/>
        <v>0</v>
      </c>
      <c r="AY28" s="400"/>
      <c r="AZ28" s="461">
        <f t="shared" si="2"/>
        <v>0</v>
      </c>
      <c r="BA28" s="461">
        <f t="shared" si="3"/>
        <v>0</v>
      </c>
      <c r="BB28" s="400"/>
      <c r="BC28" s="461">
        <f t="shared" si="4"/>
        <v>0</v>
      </c>
      <c r="BD28" s="461">
        <f t="shared" si="5"/>
        <v>0</v>
      </c>
      <c r="BE28" s="400"/>
      <c r="BF28" s="461">
        <f t="shared" si="6"/>
        <v>0</v>
      </c>
      <c r="BG28" s="461">
        <f t="shared" si="7"/>
        <v>0</v>
      </c>
      <c r="BH28" s="400"/>
      <c r="BI28" s="461">
        <f t="shared" si="8"/>
        <v>0</v>
      </c>
      <c r="BJ28" s="461">
        <f t="shared" si="9"/>
        <v>0</v>
      </c>
      <c r="BK28" s="400"/>
      <c r="BL28" s="461">
        <f t="shared" si="10"/>
        <v>0</v>
      </c>
      <c r="BM28" s="461">
        <f t="shared" si="11"/>
        <v>0</v>
      </c>
      <c r="BN28" s="400"/>
      <c r="BO28" s="461">
        <f t="shared" si="12"/>
        <v>0</v>
      </c>
      <c r="BP28" s="461">
        <f t="shared" si="13"/>
        <v>0</v>
      </c>
      <c r="BQ28" s="400"/>
      <c r="BR28" s="461">
        <f t="shared" si="14"/>
        <v>0</v>
      </c>
      <c r="BS28" s="461">
        <f t="shared" si="15"/>
        <v>0</v>
      </c>
      <c r="BT28" s="400"/>
      <c r="BU28" s="461">
        <f t="shared" si="16"/>
        <v>0</v>
      </c>
      <c r="BV28" s="461">
        <f t="shared" si="17"/>
        <v>0</v>
      </c>
      <c r="BW28" s="400"/>
      <c r="BX28" s="461">
        <f t="shared" si="18"/>
        <v>0</v>
      </c>
      <c r="BY28" s="461">
        <f t="shared" si="19"/>
        <v>0</v>
      </c>
      <c r="CC28" s="403"/>
    </row>
    <row r="29" spans="1:81" s="31" customFormat="1" x14ac:dyDescent="0.2">
      <c r="A29" s="155" t="s">
        <v>83</v>
      </c>
      <c r="B29" s="30"/>
      <c r="C29" s="399"/>
      <c r="D29" s="399"/>
      <c r="E29" s="35"/>
      <c r="F29" s="399"/>
      <c r="G29" s="35"/>
      <c r="H29" s="35"/>
      <c r="I29" s="399"/>
      <c r="J29" s="462">
        <f t="shared" si="20"/>
        <v>0</v>
      </c>
      <c r="K29" s="462">
        <f t="shared" si="21"/>
        <v>0</v>
      </c>
      <c r="L29" s="399"/>
      <c r="M29" s="462">
        <f t="shared" si="22"/>
        <v>0</v>
      </c>
      <c r="N29" s="462">
        <f t="shared" si="23"/>
        <v>0</v>
      </c>
      <c r="O29" s="401"/>
      <c r="P29" s="462">
        <f t="shared" si="24"/>
        <v>0</v>
      </c>
      <c r="Q29" s="462">
        <f t="shared" si="25"/>
        <v>0</v>
      </c>
      <c r="R29" s="401"/>
      <c r="S29" s="462">
        <f t="shared" si="26"/>
        <v>0</v>
      </c>
      <c r="T29" s="462">
        <f t="shared" si="27"/>
        <v>0</v>
      </c>
      <c r="U29" s="416"/>
      <c r="V29" s="462">
        <f t="shared" si="28"/>
        <v>0</v>
      </c>
      <c r="W29" s="462">
        <f t="shared" si="29"/>
        <v>0</v>
      </c>
      <c r="X29" s="416"/>
      <c r="Y29" s="462">
        <f t="shared" si="30"/>
        <v>0</v>
      </c>
      <c r="Z29" s="462">
        <f t="shared" si="31"/>
        <v>0</v>
      </c>
      <c r="AA29" s="416"/>
      <c r="AB29" s="462">
        <f t="shared" si="32"/>
        <v>0</v>
      </c>
      <c r="AC29" s="462">
        <f t="shared" si="33"/>
        <v>0</v>
      </c>
      <c r="AD29" s="401"/>
      <c r="AE29" s="462">
        <f t="shared" si="34"/>
        <v>0</v>
      </c>
      <c r="AF29" s="462">
        <f t="shared" si="35"/>
        <v>0</v>
      </c>
      <c r="AG29" s="401"/>
      <c r="AH29" s="462">
        <f t="shared" si="36"/>
        <v>0</v>
      </c>
      <c r="AI29" s="462">
        <f t="shared" si="37"/>
        <v>0</v>
      </c>
      <c r="AJ29" s="401"/>
      <c r="AK29" s="462">
        <f t="shared" si="38"/>
        <v>0</v>
      </c>
      <c r="AL29" s="462">
        <f t="shared" si="39"/>
        <v>0</v>
      </c>
      <c r="AM29" s="401"/>
      <c r="AN29" s="462">
        <f t="shared" si="40"/>
        <v>0</v>
      </c>
      <c r="AO29" s="462">
        <f t="shared" si="41"/>
        <v>0</v>
      </c>
      <c r="AP29" s="401"/>
      <c r="AQ29" s="462">
        <f t="shared" si="42"/>
        <v>0</v>
      </c>
      <c r="AR29" s="462">
        <f t="shared" si="43"/>
        <v>0</v>
      </c>
      <c r="AS29" s="401"/>
      <c r="AT29" s="462">
        <f t="shared" si="44"/>
        <v>0</v>
      </c>
      <c r="AU29" s="462">
        <f t="shared" si="45"/>
        <v>0</v>
      </c>
      <c r="AV29" s="401"/>
      <c r="AW29" s="462">
        <f t="shared" si="0"/>
        <v>0</v>
      </c>
      <c r="AX29" s="401">
        <f t="shared" si="1"/>
        <v>0</v>
      </c>
      <c r="AY29" s="401"/>
      <c r="AZ29" s="462">
        <f t="shared" si="2"/>
        <v>0</v>
      </c>
      <c r="BA29" s="462">
        <f t="shared" si="3"/>
        <v>0</v>
      </c>
      <c r="BB29" s="401"/>
      <c r="BC29" s="462">
        <f t="shared" si="4"/>
        <v>0</v>
      </c>
      <c r="BD29" s="462">
        <f t="shared" si="5"/>
        <v>0</v>
      </c>
      <c r="BE29" s="401"/>
      <c r="BF29" s="462">
        <f t="shared" si="6"/>
        <v>0</v>
      </c>
      <c r="BG29" s="462">
        <f t="shared" si="7"/>
        <v>0</v>
      </c>
      <c r="BH29" s="401"/>
      <c r="BI29" s="462">
        <f t="shared" si="8"/>
        <v>0</v>
      </c>
      <c r="BJ29" s="462">
        <f t="shared" si="9"/>
        <v>0</v>
      </c>
      <c r="BK29" s="401"/>
      <c r="BL29" s="462">
        <f t="shared" si="10"/>
        <v>0</v>
      </c>
      <c r="BM29" s="462">
        <f t="shared" si="11"/>
        <v>0</v>
      </c>
      <c r="BN29" s="401"/>
      <c r="BO29" s="462">
        <f t="shared" si="12"/>
        <v>0</v>
      </c>
      <c r="BP29" s="462">
        <f t="shared" si="13"/>
        <v>0</v>
      </c>
      <c r="BQ29" s="401"/>
      <c r="BR29" s="462">
        <f t="shared" si="14"/>
        <v>0</v>
      </c>
      <c r="BS29" s="462">
        <f t="shared" si="15"/>
        <v>0</v>
      </c>
      <c r="BT29" s="401"/>
      <c r="BU29" s="462">
        <f t="shared" si="16"/>
        <v>0</v>
      </c>
      <c r="BV29" s="462">
        <f t="shared" si="17"/>
        <v>0</v>
      </c>
      <c r="BW29" s="401"/>
      <c r="BX29" s="462">
        <f t="shared" si="18"/>
        <v>0</v>
      </c>
      <c r="BY29" s="462">
        <f t="shared" si="19"/>
        <v>0</v>
      </c>
      <c r="CC29" s="405"/>
    </row>
    <row r="30" spans="1:81" s="32" customFormat="1" x14ac:dyDescent="0.2">
      <c r="A30" s="156" t="s">
        <v>102</v>
      </c>
      <c r="B30" s="49" t="s">
        <v>103</v>
      </c>
      <c r="C30" s="400">
        <v>1</v>
      </c>
      <c r="D30" s="400">
        <v>1</v>
      </c>
      <c r="E30" s="36"/>
      <c r="F30" s="400">
        <v>1</v>
      </c>
      <c r="G30" s="298">
        <f>SUM(H30:BW30)/24</f>
        <v>0.13020833333333334</v>
      </c>
      <c r="H30" s="298">
        <f>SUM(I30:BY30)/24</f>
        <v>0.125</v>
      </c>
      <c r="I30" s="400"/>
      <c r="J30" s="461">
        <f t="shared" si="20"/>
        <v>0</v>
      </c>
      <c r="K30" s="461">
        <f t="shared" si="21"/>
        <v>0</v>
      </c>
      <c r="L30" s="400"/>
      <c r="M30" s="461">
        <f t="shared" si="22"/>
        <v>0</v>
      </c>
      <c r="N30" s="461">
        <f t="shared" si="23"/>
        <v>0</v>
      </c>
      <c r="O30" s="400"/>
      <c r="P30" s="461">
        <f t="shared" si="24"/>
        <v>0</v>
      </c>
      <c r="Q30" s="461">
        <f t="shared" si="25"/>
        <v>0</v>
      </c>
      <c r="R30" s="400"/>
      <c r="S30" s="461">
        <f t="shared" si="26"/>
        <v>0</v>
      </c>
      <c r="T30" s="461">
        <f t="shared" si="27"/>
        <v>0</v>
      </c>
      <c r="U30" s="415"/>
      <c r="V30" s="461">
        <f t="shared" si="28"/>
        <v>0</v>
      </c>
      <c r="W30" s="461">
        <f t="shared" si="29"/>
        <v>0</v>
      </c>
      <c r="X30" s="415">
        <v>1</v>
      </c>
      <c r="Y30" s="461">
        <f t="shared" si="30"/>
        <v>1</v>
      </c>
      <c r="Z30" s="461">
        <f t="shared" si="31"/>
        <v>1</v>
      </c>
      <c r="AA30" s="415"/>
      <c r="AB30" s="461">
        <f t="shared" si="32"/>
        <v>0</v>
      </c>
      <c r="AC30" s="461">
        <f t="shared" si="33"/>
        <v>0</v>
      </c>
      <c r="AD30" s="400"/>
      <c r="AE30" s="461">
        <f t="shared" si="34"/>
        <v>0</v>
      </c>
      <c r="AF30" s="461">
        <f t="shared" si="35"/>
        <v>0</v>
      </c>
      <c r="AG30" s="400"/>
      <c r="AH30" s="461">
        <f t="shared" si="36"/>
        <v>0</v>
      </c>
      <c r="AI30" s="461">
        <f t="shared" si="37"/>
        <v>0</v>
      </c>
      <c r="AJ30" s="400"/>
      <c r="AK30" s="461">
        <f t="shared" si="38"/>
        <v>0</v>
      </c>
      <c r="AL30" s="461">
        <f t="shared" si="39"/>
        <v>0</v>
      </c>
      <c r="AM30" s="400"/>
      <c r="AN30" s="461">
        <f t="shared" si="40"/>
        <v>0</v>
      </c>
      <c r="AO30" s="461">
        <f t="shared" si="41"/>
        <v>0</v>
      </c>
      <c r="AP30" s="400"/>
      <c r="AQ30" s="461">
        <f t="shared" si="42"/>
        <v>0</v>
      </c>
      <c r="AR30" s="461">
        <f t="shared" si="43"/>
        <v>0</v>
      </c>
      <c r="AS30" s="400"/>
      <c r="AT30" s="461">
        <f t="shared" si="44"/>
        <v>0</v>
      </c>
      <c r="AU30" s="461">
        <f t="shared" si="45"/>
        <v>0</v>
      </c>
      <c r="AV30" s="400"/>
      <c r="AW30" s="461">
        <f t="shared" si="0"/>
        <v>0</v>
      </c>
      <c r="AX30" s="461">
        <f t="shared" si="1"/>
        <v>0</v>
      </c>
      <c r="AY30" s="400"/>
      <c r="AZ30" s="461">
        <f t="shared" si="2"/>
        <v>0</v>
      </c>
      <c r="BA30" s="461">
        <f t="shared" si="3"/>
        <v>0</v>
      </c>
      <c r="BB30" s="400"/>
      <c r="BC30" s="461">
        <f t="shared" si="4"/>
        <v>0</v>
      </c>
      <c r="BD30" s="461">
        <f t="shared" si="5"/>
        <v>0</v>
      </c>
      <c r="BE30" s="400"/>
      <c r="BF30" s="461">
        <f t="shared" si="6"/>
        <v>0</v>
      </c>
      <c r="BG30" s="461">
        <f t="shared" si="7"/>
        <v>0</v>
      </c>
      <c r="BH30" s="400"/>
      <c r="BI30" s="461">
        <f t="shared" si="8"/>
        <v>0</v>
      </c>
      <c r="BJ30" s="461">
        <f t="shared" si="9"/>
        <v>0</v>
      </c>
      <c r="BK30" s="400"/>
      <c r="BL30" s="461">
        <f t="shared" si="10"/>
        <v>0</v>
      </c>
      <c r="BM30" s="461">
        <f t="shared" si="11"/>
        <v>0</v>
      </c>
      <c r="BN30" s="400"/>
      <c r="BO30" s="461">
        <f t="shared" si="12"/>
        <v>0</v>
      </c>
      <c r="BP30" s="461">
        <f t="shared" si="13"/>
        <v>0</v>
      </c>
      <c r="BQ30" s="400"/>
      <c r="BR30" s="461">
        <f t="shared" si="14"/>
        <v>0</v>
      </c>
      <c r="BS30" s="461">
        <f t="shared" si="15"/>
        <v>0</v>
      </c>
      <c r="BT30" s="400"/>
      <c r="BU30" s="461">
        <f t="shared" si="16"/>
        <v>0</v>
      </c>
      <c r="BV30" s="461">
        <f t="shared" si="17"/>
        <v>0</v>
      </c>
      <c r="BW30" s="400"/>
      <c r="BX30" s="461">
        <f t="shared" si="18"/>
        <v>0</v>
      </c>
      <c r="BY30" s="461">
        <f t="shared" si="19"/>
        <v>0</v>
      </c>
      <c r="CC30" s="403"/>
    </row>
    <row r="31" spans="1:81" s="32" customFormat="1" x14ac:dyDescent="0.2">
      <c r="A31" s="154"/>
      <c r="C31" s="400"/>
      <c r="D31" s="400"/>
      <c r="E31" s="36"/>
      <c r="F31" s="36"/>
      <c r="G31" s="36"/>
      <c r="H31" s="36"/>
      <c r="I31" s="400"/>
      <c r="J31" s="461">
        <f t="shared" si="20"/>
        <v>0</v>
      </c>
      <c r="K31" s="461">
        <f t="shared" si="21"/>
        <v>0</v>
      </c>
      <c r="L31" s="400"/>
      <c r="M31" s="461">
        <f t="shared" si="22"/>
        <v>0</v>
      </c>
      <c r="N31" s="461">
        <f t="shared" si="23"/>
        <v>0</v>
      </c>
      <c r="O31" s="400"/>
      <c r="P31" s="461">
        <f t="shared" si="24"/>
        <v>0</v>
      </c>
      <c r="Q31" s="461">
        <f t="shared" si="25"/>
        <v>0</v>
      </c>
      <c r="R31" s="400"/>
      <c r="S31" s="461">
        <f t="shared" si="26"/>
        <v>0</v>
      </c>
      <c r="T31" s="461">
        <f t="shared" si="27"/>
        <v>0</v>
      </c>
      <c r="U31" s="415"/>
      <c r="V31" s="461">
        <f t="shared" si="28"/>
        <v>0</v>
      </c>
      <c r="W31" s="461">
        <f t="shared" si="29"/>
        <v>0</v>
      </c>
      <c r="X31" s="415"/>
      <c r="Y31" s="461">
        <f t="shared" si="30"/>
        <v>0</v>
      </c>
      <c r="Z31" s="461">
        <f t="shared" si="31"/>
        <v>0</v>
      </c>
      <c r="AA31" s="415"/>
      <c r="AB31" s="461">
        <f t="shared" si="32"/>
        <v>0</v>
      </c>
      <c r="AC31" s="461">
        <f t="shared" si="33"/>
        <v>0</v>
      </c>
      <c r="AD31" s="400"/>
      <c r="AE31" s="461">
        <f t="shared" si="34"/>
        <v>0</v>
      </c>
      <c r="AF31" s="461">
        <f t="shared" si="35"/>
        <v>0</v>
      </c>
      <c r="AG31" s="400"/>
      <c r="AH31" s="461">
        <f t="shared" si="36"/>
        <v>0</v>
      </c>
      <c r="AI31" s="461">
        <f t="shared" si="37"/>
        <v>0</v>
      </c>
      <c r="AJ31" s="400"/>
      <c r="AK31" s="461">
        <f t="shared" si="38"/>
        <v>0</v>
      </c>
      <c r="AL31" s="461">
        <f t="shared" si="39"/>
        <v>0</v>
      </c>
      <c r="AM31" s="400"/>
      <c r="AN31" s="461">
        <f t="shared" si="40"/>
        <v>0</v>
      </c>
      <c r="AO31" s="461">
        <f t="shared" si="41"/>
        <v>0</v>
      </c>
      <c r="AP31" s="400"/>
      <c r="AQ31" s="461">
        <f t="shared" si="42"/>
        <v>0</v>
      </c>
      <c r="AR31" s="461">
        <f t="shared" si="43"/>
        <v>0</v>
      </c>
      <c r="AS31" s="400"/>
      <c r="AT31" s="461">
        <f t="shared" si="44"/>
        <v>0</v>
      </c>
      <c r="AU31" s="461">
        <f t="shared" si="45"/>
        <v>0</v>
      </c>
      <c r="AV31" s="400"/>
      <c r="AW31" s="461">
        <f t="shared" si="0"/>
        <v>0</v>
      </c>
      <c r="AX31" s="461">
        <f t="shared" si="1"/>
        <v>0</v>
      </c>
      <c r="AY31" s="400"/>
      <c r="AZ31" s="461">
        <f t="shared" si="2"/>
        <v>0</v>
      </c>
      <c r="BA31" s="461">
        <f t="shared" si="3"/>
        <v>0</v>
      </c>
      <c r="BB31" s="400"/>
      <c r="BC31" s="461">
        <f t="shared" si="4"/>
        <v>0</v>
      </c>
      <c r="BD31" s="461">
        <f t="shared" si="5"/>
        <v>0</v>
      </c>
      <c r="BE31" s="400"/>
      <c r="BF31" s="461">
        <f t="shared" si="6"/>
        <v>0</v>
      </c>
      <c r="BG31" s="461">
        <f t="shared" si="7"/>
        <v>0</v>
      </c>
      <c r="BH31" s="400"/>
      <c r="BI31" s="461">
        <f t="shared" si="8"/>
        <v>0</v>
      </c>
      <c r="BJ31" s="461">
        <f t="shared" si="9"/>
        <v>0</v>
      </c>
      <c r="BK31" s="400"/>
      <c r="BL31" s="461">
        <f t="shared" si="10"/>
        <v>0</v>
      </c>
      <c r="BM31" s="461">
        <f t="shared" si="11"/>
        <v>0</v>
      </c>
      <c r="BN31" s="400"/>
      <c r="BO31" s="461">
        <f t="shared" si="12"/>
        <v>0</v>
      </c>
      <c r="BP31" s="461">
        <f t="shared" si="13"/>
        <v>0</v>
      </c>
      <c r="BQ31" s="400"/>
      <c r="BR31" s="461">
        <f t="shared" si="14"/>
        <v>0</v>
      </c>
      <c r="BS31" s="461">
        <f t="shared" si="15"/>
        <v>0</v>
      </c>
      <c r="BT31" s="400"/>
      <c r="BU31" s="461">
        <f t="shared" si="16"/>
        <v>0</v>
      </c>
      <c r="BV31" s="461">
        <f t="shared" si="17"/>
        <v>0</v>
      </c>
      <c r="BW31" s="400"/>
      <c r="BX31" s="461">
        <f t="shared" si="18"/>
        <v>0</v>
      </c>
      <c r="BY31" s="461">
        <f t="shared" si="19"/>
        <v>0</v>
      </c>
      <c r="CC31" s="403"/>
    </row>
    <row r="32" spans="1:81" s="31" customFormat="1" x14ac:dyDescent="0.2">
      <c r="A32" s="157" t="s">
        <v>106</v>
      </c>
      <c r="C32" s="405">
        <f>AVERAGE(C12:C30)</f>
        <v>2.5625</v>
      </c>
      <c r="D32" s="405">
        <f>AVERAGE(D12:D30)</f>
        <v>1</v>
      </c>
      <c r="E32" s="37"/>
      <c r="F32" s="37"/>
      <c r="G32" s="37"/>
      <c r="H32" s="37"/>
      <c r="I32" s="401">
        <v>85</v>
      </c>
      <c r="J32" s="462">
        <f ca="1">H39 * I32</f>
        <v>222.61904761904751</v>
      </c>
      <c r="K32" s="462">
        <f t="shared" si="21"/>
        <v>85</v>
      </c>
      <c r="L32" s="401">
        <v>94</v>
      </c>
      <c r="M32" s="462">
        <f ca="1">K39 * L32</f>
        <v>256.93333333333311</v>
      </c>
      <c r="N32" s="462">
        <f t="shared" si="23"/>
        <v>94</v>
      </c>
      <c r="O32" s="401">
        <v>94</v>
      </c>
      <c r="P32" s="462">
        <f ca="1">N39 * O32</f>
        <v>244.39999999999966</v>
      </c>
      <c r="Q32" s="462">
        <f t="shared" si="25"/>
        <v>94</v>
      </c>
      <c r="R32" s="401">
        <v>95</v>
      </c>
      <c r="S32" s="462">
        <f ca="1">Q39 * R32</f>
        <v>278.21428571428555</v>
      </c>
      <c r="T32" s="462">
        <f t="shared" si="27"/>
        <v>95</v>
      </c>
      <c r="U32" s="416">
        <v>95</v>
      </c>
      <c r="V32" s="462">
        <f ca="1">T39 * U32</f>
        <v>223.92857142857164</v>
      </c>
      <c r="W32" s="462">
        <f t="shared" si="29"/>
        <v>95</v>
      </c>
      <c r="X32" s="416">
        <v>95</v>
      </c>
      <c r="Y32" s="462">
        <f ca="1">W39* X32</f>
        <v>259.6666666666664</v>
      </c>
      <c r="Z32" s="462">
        <f t="shared" si="31"/>
        <v>95</v>
      </c>
      <c r="AA32" s="416">
        <v>92</v>
      </c>
      <c r="AB32" s="462">
        <f ca="1">Z39 * AA32</f>
        <v>233.06666666666703</v>
      </c>
      <c r="AC32" s="462">
        <f t="shared" si="33"/>
        <v>92</v>
      </c>
      <c r="AD32" s="401">
        <v>60</v>
      </c>
      <c r="AE32" s="462">
        <f ca="1">AC39 * AD32</f>
        <v>172.3404255319148</v>
      </c>
      <c r="AF32" s="462">
        <f t="shared" si="35"/>
        <v>60</v>
      </c>
      <c r="AG32" s="401">
        <v>95</v>
      </c>
      <c r="AH32" s="462">
        <f ca="1">AF39 * AG32</f>
        <v>263.88888888888835</v>
      </c>
      <c r="AI32" s="462">
        <f t="shared" si="37"/>
        <v>95</v>
      </c>
      <c r="AJ32" s="401">
        <v>40</v>
      </c>
      <c r="AK32" s="462">
        <f ca="1">AI39  * AJ32</f>
        <v>94.246575342465775</v>
      </c>
      <c r="AL32" s="462">
        <f t="shared" si="39"/>
        <v>40</v>
      </c>
      <c r="AM32" s="401">
        <v>84</v>
      </c>
      <c r="AN32" s="462">
        <f ca="1">AL39  * AM32</f>
        <v>229.09090909090892</v>
      </c>
      <c r="AO32" s="462">
        <f t="shared" si="41"/>
        <v>84</v>
      </c>
      <c r="AP32" s="401">
        <v>100</v>
      </c>
      <c r="AQ32" s="462">
        <f ca="1">AO39 * AP32</f>
        <v>262.49999999999949</v>
      </c>
      <c r="AR32" s="462">
        <f t="shared" si="43"/>
        <v>100</v>
      </c>
      <c r="AS32" s="401">
        <v>75</v>
      </c>
      <c r="AT32" s="462">
        <f ca="1">AR39 * AS32</f>
        <v>218.18181818181804</v>
      </c>
      <c r="AU32" s="462">
        <f t="shared" si="45"/>
        <v>75</v>
      </c>
      <c r="AV32" s="401">
        <v>100</v>
      </c>
      <c r="AW32" s="463">
        <f ca="1">AU39 *AV32</f>
        <v>250.00000000007753</v>
      </c>
      <c r="AX32" s="401">
        <f t="shared" si="1"/>
        <v>100</v>
      </c>
      <c r="AY32" s="401">
        <v>100</v>
      </c>
      <c r="AZ32" s="462">
        <f ca="1">AX39 * AY32</f>
        <v>288.88888888888846</v>
      </c>
      <c r="BA32" s="462">
        <f t="shared" si="3"/>
        <v>100</v>
      </c>
      <c r="BB32" s="401">
        <v>90</v>
      </c>
      <c r="BC32" s="462">
        <f ca="1">BA39 * BB32</f>
        <v>269.99999999999977</v>
      </c>
      <c r="BD32" s="462">
        <f t="shared" si="5"/>
        <v>90</v>
      </c>
      <c r="BE32" s="401">
        <v>100</v>
      </c>
      <c r="BF32" s="462">
        <f ca="1">BD39 * BE32</f>
        <v>319.99999999999955</v>
      </c>
      <c r="BG32" s="462">
        <f t="shared" si="7"/>
        <v>100</v>
      </c>
      <c r="BH32" s="401">
        <v>100</v>
      </c>
      <c r="BI32" s="462">
        <f ca="1">BG39 * BH32</f>
        <v>271.42857140011046</v>
      </c>
      <c r="BJ32" s="462">
        <f t="shared" si="9"/>
        <v>100</v>
      </c>
      <c r="BK32" s="401">
        <v>100</v>
      </c>
      <c r="BL32" s="462">
        <f ca="1">BJ39 * BK32</f>
        <v>272.72727272724836</v>
      </c>
      <c r="BM32" s="462">
        <f t="shared" si="11"/>
        <v>100</v>
      </c>
      <c r="BN32" s="401">
        <v>70</v>
      </c>
      <c r="BO32" s="462">
        <f ca="1">BM39 * BN32</f>
        <v>204.47368421052627</v>
      </c>
      <c r="BP32" s="462">
        <f t="shared" si="13"/>
        <v>70</v>
      </c>
      <c r="BQ32" s="401">
        <v>100</v>
      </c>
      <c r="BR32" s="462">
        <f ca="1">BP39 * BQ32</f>
        <v>349.99999515166536</v>
      </c>
      <c r="BS32" s="462">
        <f t="shared" si="15"/>
        <v>100</v>
      </c>
      <c r="BT32" s="401">
        <v>100</v>
      </c>
      <c r="BU32" s="462">
        <f ca="1">BS39 * BT32</f>
        <v>200.00001218709556</v>
      </c>
      <c r="BV32" s="462">
        <f t="shared" si="17"/>
        <v>100</v>
      </c>
      <c r="BW32" s="401">
        <v>100</v>
      </c>
      <c r="BX32" s="462">
        <f ca="1">BV39 * BW32</f>
        <v>237.50230367855826</v>
      </c>
      <c r="BY32" s="462">
        <f t="shared" si="19"/>
        <v>100</v>
      </c>
      <c r="CC32" s="405"/>
    </row>
    <row r="33" spans="1:81" s="31" customFormat="1" x14ac:dyDescent="0.2">
      <c r="A33" s="157"/>
      <c r="C33" s="405"/>
      <c r="D33" s="405"/>
      <c r="E33" s="37"/>
      <c r="F33" s="37"/>
      <c r="G33" s="37"/>
      <c r="H33" s="37"/>
      <c r="I33" s="401"/>
      <c r="J33" s="401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16"/>
      <c r="V33" s="416"/>
      <c r="W33" s="416"/>
      <c r="X33" s="416"/>
      <c r="Y33" s="416"/>
      <c r="Z33" s="416"/>
      <c r="AA33" s="416"/>
      <c r="AB33" s="416"/>
      <c r="AC33" s="416"/>
      <c r="AD33" s="401"/>
      <c r="AE33" s="401"/>
      <c r="AF33" s="401"/>
      <c r="AG33" s="401"/>
      <c r="AH33" s="462"/>
      <c r="AI33" s="462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63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1"/>
      <c r="BL33" s="401"/>
      <c r="BM33" s="401"/>
      <c r="BN33" s="401"/>
      <c r="BO33" s="401"/>
      <c r="BP33" s="401"/>
      <c r="BQ33" s="401"/>
      <c r="BR33" s="401"/>
      <c r="BS33" s="401"/>
      <c r="BT33" s="401"/>
      <c r="BU33" s="439"/>
      <c r="BV33" s="439"/>
      <c r="BW33" s="401"/>
      <c r="BX33" s="401"/>
      <c r="BY33" s="202"/>
      <c r="CC33" s="405"/>
    </row>
    <row r="34" spans="1:81" s="38" customFormat="1" x14ac:dyDescent="0.2">
      <c r="A34" s="165" t="s">
        <v>143</v>
      </c>
      <c r="C34" s="406"/>
      <c r="D34" s="406"/>
      <c r="E34" s="39"/>
      <c r="F34" s="39"/>
      <c r="G34" s="39"/>
      <c r="H34" s="39"/>
      <c r="I34" s="402">
        <v>15</v>
      </c>
      <c r="J34" s="402"/>
      <c r="K34" s="402"/>
      <c r="L34" s="402">
        <v>6</v>
      </c>
      <c r="M34" s="402"/>
      <c r="N34" s="402"/>
      <c r="O34" s="402">
        <v>6</v>
      </c>
      <c r="P34" s="402"/>
      <c r="Q34" s="402"/>
      <c r="R34" s="402">
        <v>5</v>
      </c>
      <c r="S34" s="402"/>
      <c r="T34" s="402"/>
      <c r="U34" s="417">
        <v>5</v>
      </c>
      <c r="V34" s="417"/>
      <c r="W34" s="417"/>
      <c r="X34" s="417">
        <v>5</v>
      </c>
      <c r="Y34" s="417"/>
      <c r="Z34" s="417"/>
      <c r="AA34" s="417">
        <v>8</v>
      </c>
      <c r="AB34" s="417"/>
      <c r="AC34" s="417"/>
      <c r="AD34" s="402">
        <v>40</v>
      </c>
      <c r="AE34" s="402"/>
      <c r="AF34" s="402"/>
      <c r="AG34" s="402">
        <v>5</v>
      </c>
      <c r="AH34" s="402"/>
      <c r="AI34" s="402"/>
      <c r="AJ34" s="402">
        <v>60</v>
      </c>
      <c r="AK34" s="402"/>
      <c r="AL34" s="402"/>
      <c r="AM34" s="402">
        <v>16</v>
      </c>
      <c r="AN34" s="402"/>
      <c r="AO34" s="402"/>
      <c r="AP34" s="402">
        <v>0</v>
      </c>
      <c r="AQ34" s="402"/>
      <c r="AR34" s="402"/>
      <c r="AS34" s="402">
        <v>25</v>
      </c>
      <c r="AT34" s="402"/>
      <c r="AU34" s="402"/>
      <c r="AV34" s="402">
        <v>0</v>
      </c>
      <c r="AW34" s="402"/>
      <c r="AX34" s="402"/>
      <c r="AY34" s="402">
        <v>0</v>
      </c>
      <c r="AZ34" s="402"/>
      <c r="BA34" s="402"/>
      <c r="BB34" s="402">
        <v>10</v>
      </c>
      <c r="BC34" s="402"/>
      <c r="BD34" s="402"/>
      <c r="BE34" s="402">
        <v>0</v>
      </c>
      <c r="BF34" s="402"/>
      <c r="BG34" s="402"/>
      <c r="BH34" s="402">
        <v>0</v>
      </c>
      <c r="BI34" s="402"/>
      <c r="BJ34" s="402"/>
      <c r="BK34" s="402">
        <v>0</v>
      </c>
      <c r="BL34" s="402"/>
      <c r="BM34" s="402"/>
      <c r="BN34" s="402">
        <v>30</v>
      </c>
      <c r="BO34" s="402"/>
      <c r="BP34" s="402"/>
      <c r="BQ34" s="402">
        <v>0</v>
      </c>
      <c r="BR34" s="402"/>
      <c r="BS34" s="402"/>
      <c r="BT34" s="402">
        <v>0</v>
      </c>
      <c r="BU34" s="440"/>
      <c r="BV34" s="440"/>
      <c r="BW34" s="402">
        <v>0</v>
      </c>
      <c r="BX34" s="402"/>
      <c r="BY34" s="203"/>
      <c r="CC34" s="406"/>
    </row>
    <row r="35" spans="1:81" s="31" customFormat="1" x14ac:dyDescent="0.2">
      <c r="A35" s="166" t="s">
        <v>145</v>
      </c>
      <c r="C35" s="405"/>
      <c r="D35" s="405"/>
      <c r="E35" s="37"/>
      <c r="F35" s="37"/>
      <c r="G35" s="37"/>
      <c r="H35" s="37"/>
      <c r="I35" s="401"/>
      <c r="J35" s="401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16"/>
      <c r="V35" s="416"/>
      <c r="W35" s="416"/>
      <c r="X35" s="416"/>
      <c r="Y35" s="416"/>
      <c r="Z35" s="416"/>
      <c r="AA35" s="416"/>
      <c r="AB35" s="416"/>
      <c r="AC35" s="416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39"/>
      <c r="BV35" s="439"/>
      <c r="BW35" s="401"/>
      <c r="BX35" s="401"/>
      <c r="BY35" s="202"/>
      <c r="CC35" s="405"/>
    </row>
    <row r="36" spans="1:81" s="224" customFormat="1" x14ac:dyDescent="0.2">
      <c r="A36" s="223" t="s">
        <v>110</v>
      </c>
      <c r="C36" s="407"/>
      <c r="D36" s="407"/>
      <c r="E36" s="225"/>
      <c r="F36" s="225"/>
      <c r="G36" s="225"/>
      <c r="H36" s="225"/>
      <c r="I36" s="426">
        <v>2.5</v>
      </c>
      <c r="J36" s="426"/>
      <c r="K36" s="426"/>
      <c r="L36" s="426">
        <v>2.5</v>
      </c>
      <c r="M36" s="426"/>
      <c r="N36" s="426"/>
      <c r="O36" s="426">
        <v>2.5</v>
      </c>
      <c r="P36" s="426"/>
      <c r="Q36" s="426"/>
      <c r="R36" s="426">
        <v>3</v>
      </c>
      <c r="S36" s="426"/>
      <c r="T36" s="426"/>
      <c r="U36" s="427">
        <v>3</v>
      </c>
      <c r="V36" s="427"/>
      <c r="W36" s="427"/>
      <c r="X36" s="427">
        <v>2</v>
      </c>
      <c r="Y36" s="427"/>
      <c r="Z36" s="427"/>
      <c r="AA36" s="427">
        <v>2</v>
      </c>
      <c r="AB36" s="427"/>
      <c r="AC36" s="427"/>
      <c r="AD36" s="426">
        <v>3</v>
      </c>
      <c r="AE36" s="426"/>
      <c r="AF36" s="426"/>
      <c r="AG36" s="426">
        <v>3</v>
      </c>
      <c r="AH36" s="426"/>
      <c r="AI36" s="426"/>
      <c r="AJ36" s="426">
        <v>2.2999999999999998</v>
      </c>
      <c r="AK36" s="426"/>
      <c r="AL36" s="426"/>
      <c r="AM36" s="426">
        <v>2</v>
      </c>
      <c r="AN36" s="426"/>
      <c r="AO36" s="426"/>
      <c r="AP36" s="426"/>
      <c r="AQ36" s="426"/>
      <c r="AR36" s="426"/>
      <c r="AS36" s="426">
        <v>3</v>
      </c>
      <c r="AT36" s="426"/>
      <c r="AU36" s="426"/>
      <c r="AV36" s="426"/>
      <c r="AW36" s="426"/>
      <c r="AX36" s="426"/>
      <c r="AY36" s="426"/>
      <c r="AZ36" s="426"/>
      <c r="BA36" s="426"/>
      <c r="BB36" s="426">
        <v>3</v>
      </c>
      <c r="BC36" s="426"/>
      <c r="BD36" s="426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>
        <v>3</v>
      </c>
      <c r="BO36" s="426"/>
      <c r="BP36" s="426"/>
      <c r="BQ36" s="426"/>
      <c r="BR36" s="426"/>
      <c r="BS36" s="426"/>
      <c r="BT36" s="426"/>
      <c r="BU36" s="441"/>
      <c r="BV36" s="441"/>
      <c r="BW36" s="432"/>
      <c r="BX36" s="432"/>
      <c r="BY36" s="448"/>
      <c r="CC36" s="407"/>
    </row>
    <row r="37" spans="1:81" s="45" customFormat="1" x14ac:dyDescent="0.2">
      <c r="A37" s="45" t="s">
        <v>150</v>
      </c>
      <c r="B37" s="82">
        <f>SUM(H36:BW36)/15</f>
        <v>2.4533333333333331</v>
      </c>
      <c r="C37" s="408"/>
      <c r="D37" s="408"/>
      <c r="E37" s="46"/>
      <c r="F37" s="46"/>
      <c r="G37" s="46"/>
      <c r="H37" s="46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  <c r="AR37" s="428"/>
      <c r="AS37" s="428"/>
      <c r="AT37" s="428"/>
      <c r="AU37" s="428"/>
      <c r="AV37" s="428"/>
      <c r="AW37" s="428"/>
      <c r="AX37" s="428"/>
      <c r="AY37" s="428"/>
      <c r="AZ37" s="428"/>
      <c r="BA37" s="428"/>
      <c r="BB37" s="428"/>
      <c r="BC37" s="428"/>
      <c r="BD37" s="428"/>
      <c r="BE37" s="428"/>
      <c r="BF37" s="428"/>
      <c r="BG37" s="428"/>
      <c r="BH37" s="428"/>
      <c r="BI37" s="428"/>
      <c r="BJ37" s="428"/>
      <c r="BK37" s="428"/>
      <c r="BL37" s="428"/>
      <c r="BM37" s="428"/>
      <c r="BN37" s="428"/>
      <c r="BO37" s="428"/>
      <c r="BP37" s="428"/>
      <c r="BQ37" s="428"/>
      <c r="BR37" s="428"/>
      <c r="BS37" s="428"/>
      <c r="BT37" s="428"/>
      <c r="BU37" s="428"/>
      <c r="BV37" s="442"/>
      <c r="BW37" s="428"/>
      <c r="BX37" s="428"/>
      <c r="BY37" s="449"/>
      <c r="CC37" s="408"/>
    </row>
    <row r="38" spans="1:81" s="469" customFormat="1" x14ac:dyDescent="0.2">
      <c r="A38" s="484" t="s">
        <v>465</v>
      </c>
      <c r="B38" s="464"/>
      <c r="C38" s="465"/>
      <c r="D38" s="465"/>
      <c r="E38" s="466"/>
      <c r="F38" s="466"/>
      <c r="G38" s="466"/>
      <c r="H38" s="466"/>
      <c r="I38" s="467">
        <f t="shared" ref="I38:AN38" si="48">SUM(I7:I32)</f>
        <v>106</v>
      </c>
      <c r="J38" s="467">
        <f t="shared" ca="1" si="48"/>
        <v>277.61904761904748</v>
      </c>
      <c r="K38" s="467">
        <f t="shared" si="48"/>
        <v>106</v>
      </c>
      <c r="L38" s="467">
        <f t="shared" si="48"/>
        <v>109</v>
      </c>
      <c r="M38" s="467">
        <f t="shared" ca="1" si="48"/>
        <v>297.93333333333311</v>
      </c>
      <c r="N38" s="467">
        <f t="shared" si="48"/>
        <v>109</v>
      </c>
      <c r="O38" s="467">
        <f t="shared" si="48"/>
        <v>109</v>
      </c>
      <c r="P38" s="467">
        <f t="shared" ca="1" si="48"/>
        <v>283.39999999999964</v>
      </c>
      <c r="Q38" s="467">
        <f t="shared" si="48"/>
        <v>109</v>
      </c>
      <c r="R38" s="467">
        <f t="shared" si="48"/>
        <v>109</v>
      </c>
      <c r="S38" s="467">
        <f t="shared" ca="1" si="48"/>
        <v>319.21428571428555</v>
      </c>
      <c r="T38" s="467">
        <f t="shared" si="48"/>
        <v>109</v>
      </c>
      <c r="U38" s="467">
        <f t="shared" si="48"/>
        <v>109</v>
      </c>
      <c r="V38" s="467">
        <f t="shared" ca="1" si="48"/>
        <v>256.92857142857167</v>
      </c>
      <c r="W38" s="467">
        <f t="shared" si="48"/>
        <v>109</v>
      </c>
      <c r="X38" s="467">
        <f t="shared" si="48"/>
        <v>110</v>
      </c>
      <c r="Y38" s="467">
        <f t="shared" ca="1" si="48"/>
        <v>300.6666666666664</v>
      </c>
      <c r="Z38" s="467">
        <f t="shared" si="48"/>
        <v>110</v>
      </c>
      <c r="AA38" s="467">
        <f t="shared" si="48"/>
        <v>107</v>
      </c>
      <c r="AB38" s="467">
        <f t="shared" ca="1" si="48"/>
        <v>271.06666666666706</v>
      </c>
      <c r="AC38" s="467">
        <f t="shared" si="48"/>
        <v>107</v>
      </c>
      <c r="AD38" s="467">
        <f t="shared" si="48"/>
        <v>107</v>
      </c>
      <c r="AE38" s="467">
        <f t="shared" ca="1" si="48"/>
        <v>307.34042553191478</v>
      </c>
      <c r="AF38" s="467">
        <f t="shared" si="48"/>
        <v>107</v>
      </c>
      <c r="AG38" s="467">
        <f t="shared" si="48"/>
        <v>104</v>
      </c>
      <c r="AH38" s="467">
        <f t="shared" ca="1" si="48"/>
        <v>288.88888888888835</v>
      </c>
      <c r="AI38" s="467">
        <f t="shared" si="48"/>
        <v>104</v>
      </c>
      <c r="AJ38" s="467">
        <f t="shared" si="48"/>
        <v>113</v>
      </c>
      <c r="AK38" s="467">
        <f t="shared" ca="1" si="48"/>
        <v>266.2465753424658</v>
      </c>
      <c r="AL38" s="467">
        <f t="shared" si="48"/>
        <v>113</v>
      </c>
      <c r="AM38" s="467">
        <f t="shared" si="48"/>
        <v>106</v>
      </c>
      <c r="AN38" s="467">
        <f t="shared" ca="1" si="48"/>
        <v>289.09090909090889</v>
      </c>
      <c r="AO38" s="467">
        <f t="shared" ref="AO38:BY38" si="49">SUM(AO7:AO32)</f>
        <v>106</v>
      </c>
      <c r="AP38" s="467">
        <f t="shared" si="49"/>
        <v>108</v>
      </c>
      <c r="AQ38" s="467">
        <f t="shared" ca="1" si="49"/>
        <v>283.49999999999949</v>
      </c>
      <c r="AR38" s="467">
        <f t="shared" si="49"/>
        <v>108</v>
      </c>
      <c r="AS38" s="467">
        <f t="shared" si="49"/>
        <v>108</v>
      </c>
      <c r="AT38" s="467">
        <f t="shared" ca="1" si="49"/>
        <v>314.18181818181802</v>
      </c>
      <c r="AU38" s="467">
        <f t="shared" si="49"/>
        <v>108</v>
      </c>
      <c r="AV38" s="467">
        <f t="shared" si="49"/>
        <v>106</v>
      </c>
      <c r="AW38" s="467">
        <f t="shared" ca="1" si="49"/>
        <v>265.00000000007753</v>
      </c>
      <c r="AX38" s="467">
        <f t="shared" si="49"/>
        <v>106</v>
      </c>
      <c r="AY38" s="467">
        <f t="shared" si="49"/>
        <v>109</v>
      </c>
      <c r="AZ38" s="467">
        <f t="shared" ca="1" si="49"/>
        <v>314.88888888888846</v>
      </c>
      <c r="BA38" s="467">
        <f t="shared" si="49"/>
        <v>109</v>
      </c>
      <c r="BB38" s="467">
        <f t="shared" si="49"/>
        <v>109</v>
      </c>
      <c r="BC38" s="467">
        <f t="shared" ca="1" si="49"/>
        <v>326.99999999999977</v>
      </c>
      <c r="BD38" s="467">
        <f t="shared" si="49"/>
        <v>109</v>
      </c>
      <c r="BE38" s="467">
        <f t="shared" si="49"/>
        <v>110</v>
      </c>
      <c r="BF38" s="467">
        <f t="shared" ca="1" si="49"/>
        <v>351.99999999999955</v>
      </c>
      <c r="BG38" s="467">
        <f t="shared" si="49"/>
        <v>110</v>
      </c>
      <c r="BH38" s="467">
        <f t="shared" si="49"/>
        <v>107</v>
      </c>
      <c r="BI38" s="467">
        <f t="shared" ca="1" si="49"/>
        <v>290.42857140011046</v>
      </c>
      <c r="BJ38" s="467">
        <f t="shared" si="49"/>
        <v>107</v>
      </c>
      <c r="BK38" s="467">
        <f t="shared" si="49"/>
        <v>111</v>
      </c>
      <c r="BL38" s="467">
        <f t="shared" ca="1" si="49"/>
        <v>302.72727272724836</v>
      </c>
      <c r="BM38" s="467">
        <f t="shared" si="49"/>
        <v>111</v>
      </c>
      <c r="BN38" s="467">
        <f t="shared" si="49"/>
        <v>108</v>
      </c>
      <c r="BO38" s="467">
        <f t="shared" ca="1" si="49"/>
        <v>315.47368421052624</v>
      </c>
      <c r="BP38" s="467">
        <f t="shared" si="49"/>
        <v>108</v>
      </c>
      <c r="BQ38" s="467">
        <f t="shared" si="49"/>
        <v>108</v>
      </c>
      <c r="BR38" s="467">
        <f t="shared" ca="1" si="49"/>
        <v>377.99999515166536</v>
      </c>
      <c r="BS38" s="467">
        <f t="shared" si="49"/>
        <v>108</v>
      </c>
      <c r="BT38" s="467">
        <f t="shared" si="49"/>
        <v>110</v>
      </c>
      <c r="BU38" s="467">
        <f t="shared" ca="1" si="49"/>
        <v>220.00001218709556</v>
      </c>
      <c r="BV38" s="467">
        <f t="shared" si="49"/>
        <v>110</v>
      </c>
      <c r="BW38" s="467">
        <f t="shared" si="49"/>
        <v>108</v>
      </c>
      <c r="BX38" s="467">
        <f t="shared" ca="1" si="49"/>
        <v>256.50230367855829</v>
      </c>
      <c r="BY38" s="467">
        <f t="shared" si="49"/>
        <v>108</v>
      </c>
      <c r="CC38" s="465"/>
    </row>
    <row r="39" spans="1:81" s="478" customFormat="1" x14ac:dyDescent="0.2">
      <c r="A39" s="477" t="s">
        <v>463</v>
      </c>
      <c r="C39" s="479"/>
      <c r="D39" s="479"/>
      <c r="E39" s="480"/>
      <c r="F39" s="480"/>
      <c r="G39" s="480"/>
      <c r="H39" s="481">
        <f ca="1">I39</f>
        <v>2.6190476190476177</v>
      </c>
      <c r="I39" s="479">
        <f ca="1" xml:space="preserve"> J38/I38</f>
        <v>2.6190476190476177</v>
      </c>
      <c r="J39" s="481"/>
      <c r="K39" s="481">
        <f ca="1">L39</f>
        <v>2.7333333333333312</v>
      </c>
      <c r="L39" s="479">
        <f ca="1" xml:space="preserve"> M38/L38</f>
        <v>2.7333333333333312</v>
      </c>
      <c r="M39" s="479"/>
      <c r="N39" s="481">
        <f ca="1">O39</f>
        <v>2.5999999999999965</v>
      </c>
      <c r="O39" s="479">
        <f ca="1" xml:space="preserve"> P38/O38</f>
        <v>2.5999999999999965</v>
      </c>
      <c r="P39" s="479"/>
      <c r="Q39" s="481">
        <f ca="1">R39</f>
        <v>2.928571428571427</v>
      </c>
      <c r="R39" s="479">
        <f ca="1" xml:space="preserve"> S38/R38</f>
        <v>2.928571428571427</v>
      </c>
      <c r="S39" s="479"/>
      <c r="T39" s="481">
        <f ca="1">U39</f>
        <v>2.3571428571428594</v>
      </c>
      <c r="U39" s="479">
        <f ca="1" xml:space="preserve"> V38/U38</f>
        <v>2.3571428571428594</v>
      </c>
      <c r="V39" s="482"/>
      <c r="W39" s="481">
        <f ca="1">X39</f>
        <v>2.7333333333333307</v>
      </c>
      <c r="X39" s="479">
        <f ca="1" xml:space="preserve"> Y38/X38</f>
        <v>2.7333333333333307</v>
      </c>
      <c r="Y39" s="482"/>
      <c r="Z39" s="481">
        <f ca="1">AA39</f>
        <v>2.5333333333333372</v>
      </c>
      <c r="AA39" s="479">
        <f ca="1" xml:space="preserve"> AB38/AA38</f>
        <v>2.5333333333333372</v>
      </c>
      <c r="AB39" s="482"/>
      <c r="AC39" s="481">
        <f ca="1">AD39</f>
        <v>2.8723404255319136</v>
      </c>
      <c r="AD39" s="479">
        <f ca="1" xml:space="preserve"> AE38/AD38</f>
        <v>2.8723404255319136</v>
      </c>
      <c r="AE39" s="482"/>
      <c r="AF39" s="481">
        <f ca="1">AG39</f>
        <v>2.7777777777777724</v>
      </c>
      <c r="AG39" s="479">
        <f ca="1" xml:space="preserve"> AH38/AG38</f>
        <v>2.7777777777777724</v>
      </c>
      <c r="AH39" s="482"/>
      <c r="AI39" s="481">
        <f ca="1">AJ39</f>
        <v>2.3561643835616444</v>
      </c>
      <c r="AJ39" s="479">
        <f ca="1" xml:space="preserve"> AK38/AJ38</f>
        <v>2.3561643835616444</v>
      </c>
      <c r="AK39" s="482"/>
      <c r="AL39" s="481">
        <f ca="1">AM39</f>
        <v>2.7272727272727253</v>
      </c>
      <c r="AM39" s="479">
        <f ca="1" xml:space="preserve"> AN38/AM38</f>
        <v>2.7272727272727253</v>
      </c>
      <c r="AN39" s="482"/>
      <c r="AO39" s="481">
        <f ca="1">AP39</f>
        <v>2.6249999999999951</v>
      </c>
      <c r="AP39" s="479">
        <f ca="1" xml:space="preserve"> AQ38/AP38</f>
        <v>2.6249999999999951</v>
      </c>
      <c r="AQ39" s="482"/>
      <c r="AR39" s="481">
        <f ca="1">AS39</f>
        <v>2.9090909090909074</v>
      </c>
      <c r="AS39" s="479">
        <f ca="1" xml:space="preserve"> AT38/AS38</f>
        <v>2.9090909090909074</v>
      </c>
      <c r="AT39" s="479"/>
      <c r="AU39" s="481">
        <f ca="1">AV39</f>
        <v>2.5000000000007314</v>
      </c>
      <c r="AV39" s="479">
        <f ca="1" xml:space="preserve"> AW38/AV38</f>
        <v>2.5000000000007314</v>
      </c>
      <c r="AW39" s="479"/>
      <c r="AX39" s="481">
        <f ca="1">AY39</f>
        <v>2.8888888888888848</v>
      </c>
      <c r="AY39" s="479">
        <f ca="1" xml:space="preserve"> AZ38/AY38</f>
        <v>2.8888888888888848</v>
      </c>
      <c r="AZ39" s="479"/>
      <c r="BA39" s="481">
        <f ca="1">BB39</f>
        <v>2.9999999999999978</v>
      </c>
      <c r="BB39" s="479">
        <f ca="1" xml:space="preserve"> BC38/BB38</f>
        <v>2.9999999999999978</v>
      </c>
      <c r="BC39" s="479"/>
      <c r="BD39" s="481">
        <f ca="1">BE39</f>
        <v>3.1999999999999957</v>
      </c>
      <c r="BE39" s="479">
        <f ca="1" xml:space="preserve"> BF38/BE38</f>
        <v>3.1999999999999957</v>
      </c>
      <c r="BF39" s="479"/>
      <c r="BG39" s="481">
        <f ca="1">BH39</f>
        <v>2.7142857140197241</v>
      </c>
      <c r="BH39" s="479">
        <f ca="1" xml:space="preserve"> BI38/BH38</f>
        <v>2.7142857140197241</v>
      </c>
      <c r="BI39" s="479"/>
      <c r="BJ39" s="481">
        <f ca="1">BK39</f>
        <v>2.7272727272725077</v>
      </c>
      <c r="BK39" s="479">
        <f ca="1" xml:space="preserve"> BL38/BK38</f>
        <v>2.7272727272725077</v>
      </c>
      <c r="BL39" s="479"/>
      <c r="BM39" s="481">
        <f ca="1">BN39</f>
        <v>2.9210526315789469</v>
      </c>
      <c r="BN39" s="479">
        <f ca="1" xml:space="preserve"> BO38/BN38</f>
        <v>2.9210526315789469</v>
      </c>
      <c r="BO39" s="479"/>
      <c r="BP39" s="481">
        <f ca="1">BQ39</f>
        <v>3.4999999551080125</v>
      </c>
      <c r="BQ39" s="479">
        <f ca="1" xml:space="preserve"> BR38/BQ38</f>
        <v>3.4999999551080125</v>
      </c>
      <c r="BR39" s="479"/>
      <c r="BS39" s="481">
        <f ca="1">BT39</f>
        <v>2.000000110791778</v>
      </c>
      <c r="BT39" s="479">
        <f ca="1" xml:space="preserve"> BU38/BT38</f>
        <v>2.000000110791778</v>
      </c>
      <c r="BU39" s="479"/>
      <c r="BV39" s="481">
        <f ca="1">BW39</f>
        <v>2.3750213303570211</v>
      </c>
      <c r="BW39" s="479">
        <f ca="1" xml:space="preserve"> BX38/BW38</f>
        <v>2.3750213303570211</v>
      </c>
      <c r="BX39" s="483"/>
      <c r="CC39" s="479"/>
    </row>
    <row r="40" spans="1:81" s="471" customFormat="1" x14ac:dyDescent="0.2">
      <c r="A40" s="470" t="s">
        <v>464</v>
      </c>
      <c r="C40" s="472"/>
      <c r="D40" s="472"/>
      <c r="E40" s="473"/>
      <c r="F40" s="473"/>
      <c r="G40" s="473"/>
      <c r="H40" s="473"/>
      <c r="I40" s="472">
        <f>K38/I38</f>
        <v>1</v>
      </c>
      <c r="J40" s="468"/>
      <c r="K40" s="468"/>
      <c r="L40" s="472">
        <f>N38/L38</f>
        <v>1</v>
      </c>
      <c r="M40" s="472"/>
      <c r="N40" s="472"/>
      <c r="O40" s="472">
        <f>Q38/O38</f>
        <v>1</v>
      </c>
      <c r="P40" s="472"/>
      <c r="Q40" s="472"/>
      <c r="R40" s="472">
        <f>T38/R38</f>
        <v>1</v>
      </c>
      <c r="S40" s="472"/>
      <c r="T40" s="472"/>
      <c r="U40" s="472">
        <f>W38/U38</f>
        <v>1</v>
      </c>
      <c r="V40" s="474"/>
      <c r="W40" s="474"/>
      <c r="X40" s="472">
        <f>Z38/X38</f>
        <v>1</v>
      </c>
      <c r="Y40" s="474"/>
      <c r="Z40" s="474"/>
      <c r="AA40" s="472">
        <f>AC38/AA38</f>
        <v>1</v>
      </c>
      <c r="AB40" s="474"/>
      <c r="AC40" s="474"/>
      <c r="AD40" s="472">
        <f>AF38/AD38</f>
        <v>1</v>
      </c>
      <c r="AE40" s="474"/>
      <c r="AF40" s="474"/>
      <c r="AG40" s="472">
        <f>AI38/AG38</f>
        <v>1</v>
      </c>
      <c r="AH40" s="474"/>
      <c r="AI40" s="474"/>
      <c r="AJ40" s="472">
        <f>AL38/AJ38</f>
        <v>1</v>
      </c>
      <c r="AK40" s="474"/>
      <c r="AL40" s="474"/>
      <c r="AM40" s="472">
        <f>AO38/AM38</f>
        <v>1</v>
      </c>
      <c r="AN40" s="474"/>
      <c r="AO40" s="474"/>
      <c r="AP40" s="472">
        <f>AR38/AP38</f>
        <v>1</v>
      </c>
      <c r="AQ40" s="474"/>
      <c r="AR40" s="474"/>
      <c r="AS40" s="472">
        <f>AU38/AS38</f>
        <v>1</v>
      </c>
      <c r="AT40" s="472"/>
      <c r="AU40" s="472"/>
      <c r="AV40" s="472">
        <f>AX38/AV38</f>
        <v>1</v>
      </c>
      <c r="AW40" s="472"/>
      <c r="AX40" s="472"/>
      <c r="AY40" s="472">
        <f>BA38/AY38</f>
        <v>1</v>
      </c>
      <c r="AZ40" s="472"/>
      <c r="BA40" s="472"/>
      <c r="BB40" s="472">
        <f>BD38/BB38</f>
        <v>1</v>
      </c>
      <c r="BC40" s="472"/>
      <c r="BD40" s="472"/>
      <c r="BE40" s="472">
        <f>BG38/BE38</f>
        <v>1</v>
      </c>
      <c r="BF40" s="472"/>
      <c r="BG40" s="472"/>
      <c r="BH40" s="472">
        <f>BJ38/BH38</f>
        <v>1</v>
      </c>
      <c r="BI40" s="472"/>
      <c r="BJ40" s="472"/>
      <c r="BK40" s="472">
        <f>BM38/BK38</f>
        <v>1</v>
      </c>
      <c r="BL40" s="472"/>
      <c r="BM40" s="472"/>
      <c r="BN40" s="472">
        <f>BP38/BN38</f>
        <v>1</v>
      </c>
      <c r="BO40" s="472"/>
      <c r="BP40" s="472"/>
      <c r="BQ40" s="472">
        <f>BS38/BQ38</f>
        <v>1</v>
      </c>
      <c r="BR40" s="472"/>
      <c r="BS40" s="472"/>
      <c r="BT40" s="472">
        <f>BV38/BT38</f>
        <v>1</v>
      </c>
      <c r="BU40" s="472"/>
      <c r="BV40" s="475"/>
      <c r="BW40" s="472">
        <f>BY38/BW38</f>
        <v>1</v>
      </c>
      <c r="BX40" s="476"/>
      <c r="CC40" s="472"/>
    </row>
    <row r="41" spans="1:81" s="478" customFormat="1" x14ac:dyDescent="0.2">
      <c r="A41" s="477" t="s">
        <v>466</v>
      </c>
      <c r="C41" s="479"/>
      <c r="D41" s="479"/>
      <c r="E41" s="480"/>
      <c r="F41" s="480"/>
      <c r="G41" s="480"/>
      <c r="H41" s="480"/>
      <c r="I41" s="479">
        <f>I32 / I38</f>
        <v>0.80188679245283023</v>
      </c>
      <c r="J41" s="481"/>
      <c r="K41" s="481"/>
      <c r="L41" s="479">
        <f>L32 / L38</f>
        <v>0.86238532110091748</v>
      </c>
      <c r="M41" s="479"/>
      <c r="N41" s="479"/>
      <c r="O41" s="479">
        <f>O32 / O38</f>
        <v>0.86238532110091748</v>
      </c>
      <c r="P41" s="479"/>
      <c r="Q41" s="497"/>
      <c r="R41" s="479">
        <f>R32 / R38</f>
        <v>0.87155963302752293</v>
      </c>
      <c r="S41" s="479"/>
      <c r="T41" s="479"/>
      <c r="U41" s="479">
        <f>U32 / U38</f>
        <v>0.87155963302752293</v>
      </c>
      <c r="V41" s="482"/>
      <c r="W41" s="482"/>
      <c r="X41" s="479">
        <f>X32 / X38</f>
        <v>0.86363636363636365</v>
      </c>
      <c r="Y41" s="482"/>
      <c r="Z41" s="482"/>
      <c r="AA41" s="479">
        <f>AA32 / AA38</f>
        <v>0.85981308411214952</v>
      </c>
      <c r="AB41" s="482"/>
      <c r="AC41" s="482"/>
      <c r="AD41" s="479">
        <f>AD32 / AD38</f>
        <v>0.56074766355140182</v>
      </c>
      <c r="AE41" s="482"/>
      <c r="AF41" s="482"/>
      <c r="AG41" s="479">
        <f>AG32 / AG38</f>
        <v>0.91346153846153844</v>
      </c>
      <c r="AH41" s="482"/>
      <c r="AI41" s="482"/>
      <c r="AJ41" s="479">
        <f>AJ32 / AJ38</f>
        <v>0.35398230088495575</v>
      </c>
      <c r="AK41" s="482"/>
      <c r="AL41" s="482"/>
      <c r="AM41" s="479">
        <f>AM32 / AM38</f>
        <v>0.79245283018867929</v>
      </c>
      <c r="AN41" s="482"/>
      <c r="AO41" s="482"/>
      <c r="AP41" s="479">
        <f>AP32 / AP38</f>
        <v>0.92592592592592593</v>
      </c>
      <c r="AQ41" s="482"/>
      <c r="AR41" s="482"/>
      <c r="AS41" s="479">
        <f>AS32 / AS38</f>
        <v>0.69444444444444442</v>
      </c>
      <c r="AT41" s="479"/>
      <c r="AU41" s="479"/>
      <c r="AV41" s="479">
        <f>AV32 / AV38</f>
        <v>0.94339622641509435</v>
      </c>
      <c r="AW41" s="479"/>
      <c r="AX41" s="479"/>
      <c r="AY41" s="479">
        <f>AY32 / AY38</f>
        <v>0.91743119266055051</v>
      </c>
      <c r="AZ41" s="479"/>
      <c r="BA41" s="479"/>
      <c r="BB41" s="479">
        <f>BB32 / BB38</f>
        <v>0.82568807339449546</v>
      </c>
      <c r="BC41" s="479"/>
      <c r="BD41" s="479"/>
      <c r="BE41" s="479">
        <f>BE32 / BE38</f>
        <v>0.90909090909090906</v>
      </c>
      <c r="BF41" s="479"/>
      <c r="BG41" s="479"/>
      <c r="BH41" s="479">
        <f>BH32 / BH38</f>
        <v>0.93457943925233644</v>
      </c>
      <c r="BI41" s="479"/>
      <c r="BJ41" s="479"/>
      <c r="BK41" s="479">
        <f>BK32 / BK38</f>
        <v>0.90090090090090091</v>
      </c>
      <c r="BL41" s="479"/>
      <c r="BM41" s="479"/>
      <c r="BN41" s="479">
        <f>BN32 / BN38</f>
        <v>0.64814814814814814</v>
      </c>
      <c r="BO41" s="479"/>
      <c r="BP41" s="479"/>
      <c r="BQ41" s="479">
        <f>BQ32 / BQ38</f>
        <v>0.92592592592592593</v>
      </c>
      <c r="BR41" s="479"/>
      <c r="BS41" s="479"/>
      <c r="BT41" s="479">
        <f>BT32 / BT38</f>
        <v>0.90909090909090906</v>
      </c>
      <c r="BU41" s="479"/>
      <c r="BV41" s="479"/>
      <c r="BW41" s="479">
        <f>BW32 / BW38</f>
        <v>0.92592592592592593</v>
      </c>
      <c r="BX41" s="479"/>
      <c r="CC41" s="479"/>
    </row>
    <row r="42" spans="1:81" s="499" customFormat="1" x14ac:dyDescent="0.2">
      <c r="A42" s="498" t="s">
        <v>474</v>
      </c>
      <c r="B42" s="499">
        <v>1</v>
      </c>
      <c r="C42" s="500"/>
      <c r="D42" s="500"/>
      <c r="E42" s="501"/>
      <c r="F42" s="501"/>
      <c r="G42" s="501"/>
      <c r="H42" s="501"/>
      <c r="I42" s="503">
        <f xml:space="preserve"> (B42 - I41) * 100</f>
        <v>19.811320754716977</v>
      </c>
      <c r="J42" s="502"/>
      <c r="K42" s="502"/>
      <c r="L42" s="503">
        <f xml:space="preserve"> (B42 - L41) * 100</f>
        <v>13.761467889908252</v>
      </c>
      <c r="M42" s="500"/>
      <c r="N42" s="500"/>
      <c r="O42" s="503">
        <f xml:space="preserve"> (B42 - O41) * 100</f>
        <v>13.761467889908252</v>
      </c>
      <c r="P42" s="500"/>
      <c r="Q42" s="503"/>
      <c r="R42" s="503">
        <f xml:space="preserve"> (B42 - R41) * 100</f>
        <v>12.844036697247708</v>
      </c>
      <c r="S42" s="500"/>
      <c r="T42" s="500"/>
      <c r="U42" s="503">
        <f xml:space="preserve"> (B42 - U41) * 100</f>
        <v>12.844036697247708</v>
      </c>
      <c r="V42" s="504"/>
      <c r="W42" s="504"/>
      <c r="X42" s="503">
        <f xml:space="preserve"> (B42 - X41) * 100</f>
        <v>13.636363636363635</v>
      </c>
      <c r="Y42" s="504"/>
      <c r="Z42" s="504"/>
      <c r="AA42" s="503">
        <f xml:space="preserve"> (B42 - AA41) * 100</f>
        <v>14.018691588785048</v>
      </c>
      <c r="AB42" s="504"/>
      <c r="AC42" s="504"/>
      <c r="AD42" s="503">
        <f xml:space="preserve"> (B42 - AD41) * 100</f>
        <v>43.925233644859816</v>
      </c>
      <c r="AE42" s="504"/>
      <c r="AF42" s="504"/>
      <c r="AG42" s="503">
        <f xml:space="preserve"> (B42 - AG41) * 100</f>
        <v>8.6538461538461569</v>
      </c>
      <c r="AH42" s="504"/>
      <c r="AI42" s="504"/>
      <c r="AJ42" s="503">
        <f xml:space="preserve"> (B42 - AJ41) * 100</f>
        <v>64.601769911504419</v>
      </c>
      <c r="AK42" s="504"/>
      <c r="AL42" s="504"/>
      <c r="AM42" s="503">
        <f xml:space="preserve"> (B42 - AM41) * 100</f>
        <v>20.75471698113207</v>
      </c>
      <c r="AN42" s="504"/>
      <c r="AO42" s="504"/>
      <c r="AP42" s="503">
        <f xml:space="preserve"> (B42 - AP41) * 100</f>
        <v>7.4074074074074066</v>
      </c>
      <c r="AQ42" s="504"/>
      <c r="AR42" s="504"/>
      <c r="AS42" s="503">
        <f xml:space="preserve"> (B42 - AS41) * 100</f>
        <v>30.555555555555557</v>
      </c>
      <c r="AT42" s="500"/>
      <c r="AU42" s="500"/>
      <c r="AV42" s="503">
        <f xml:space="preserve"> (B42 - AV41) * 100</f>
        <v>5.6603773584905648</v>
      </c>
      <c r="AW42" s="500"/>
      <c r="AX42" s="500"/>
      <c r="AY42" s="503">
        <f xml:space="preserve"> (B42 - AY41) * 100</f>
        <v>8.2568807339449499</v>
      </c>
      <c r="AZ42" s="500"/>
      <c r="BA42" s="500"/>
      <c r="BB42" s="503">
        <f xml:space="preserve"> (B42 - BB41) * 100</f>
        <v>17.431192660550455</v>
      </c>
      <c r="BC42" s="500"/>
      <c r="BD42" s="500"/>
      <c r="BE42" s="503">
        <f xml:space="preserve"> (B42 - BE41) * 100</f>
        <v>9.0909090909090935</v>
      </c>
      <c r="BF42" s="500"/>
      <c r="BG42" s="500"/>
      <c r="BH42" s="503">
        <f xml:space="preserve"> (B42 - BH41) * 100</f>
        <v>6.5420560747663554</v>
      </c>
      <c r="BI42" s="500"/>
      <c r="BJ42" s="500"/>
      <c r="BK42" s="503">
        <f xml:space="preserve"> (B42 - BK41) * 100</f>
        <v>9.9099099099099082</v>
      </c>
      <c r="BL42" s="500"/>
      <c r="BM42" s="500"/>
      <c r="BN42" s="503">
        <f xml:space="preserve"> (B42 - BN41) * 100</f>
        <v>35.185185185185183</v>
      </c>
      <c r="BO42" s="500"/>
      <c r="BP42" s="500"/>
      <c r="BQ42" s="503">
        <f xml:space="preserve"> (B42 - BQ41) * 100</f>
        <v>7.4074074074074066</v>
      </c>
      <c r="BR42" s="500"/>
      <c r="BS42" s="500"/>
      <c r="BT42" s="503">
        <f xml:space="preserve"> (B42 - BT41) * 100</f>
        <v>9.0909090909090935</v>
      </c>
      <c r="BU42" s="500"/>
      <c r="BV42" s="505"/>
      <c r="BW42" s="503">
        <f xml:space="preserve"> (B42 - BW41) * 100</f>
        <v>7.4074074074074066</v>
      </c>
      <c r="BX42" s="479"/>
      <c r="BY42" s="506"/>
      <c r="CC42" s="500"/>
    </row>
    <row r="43" spans="1:81" s="499" customFormat="1" x14ac:dyDescent="0.2">
      <c r="A43" s="498"/>
      <c r="C43" s="500"/>
      <c r="D43" s="500"/>
      <c r="E43" s="501"/>
      <c r="F43" s="501"/>
      <c r="G43" s="501"/>
      <c r="H43" s="501"/>
      <c r="I43" s="500"/>
      <c r="J43" s="502"/>
      <c r="K43" s="502"/>
      <c r="L43" s="500"/>
      <c r="M43" s="500"/>
      <c r="N43" s="500"/>
      <c r="O43" s="500"/>
      <c r="P43" s="500"/>
      <c r="Q43" s="503"/>
      <c r="R43" s="500"/>
      <c r="S43" s="500"/>
      <c r="T43" s="500"/>
      <c r="U43" s="500"/>
      <c r="V43" s="504"/>
      <c r="W43" s="504"/>
      <c r="X43" s="500"/>
      <c r="Y43" s="504"/>
      <c r="Z43" s="504"/>
      <c r="AA43" s="500"/>
      <c r="AB43" s="504"/>
      <c r="AC43" s="504"/>
      <c r="AD43" s="500"/>
      <c r="AE43" s="504"/>
      <c r="AF43" s="504"/>
      <c r="AG43" s="500"/>
      <c r="AH43" s="504"/>
      <c r="AI43" s="504"/>
      <c r="AJ43" s="500"/>
      <c r="AK43" s="504"/>
      <c r="AL43" s="504"/>
      <c r="AM43" s="500"/>
      <c r="AN43" s="504"/>
      <c r="AO43" s="504"/>
      <c r="AP43" s="500"/>
      <c r="AQ43" s="504"/>
      <c r="AR43" s="504"/>
      <c r="AS43" s="500"/>
      <c r="AT43" s="500"/>
      <c r="AU43" s="500"/>
      <c r="AV43" s="500"/>
      <c r="AW43" s="500"/>
      <c r="AX43" s="500"/>
      <c r="AY43" s="500"/>
      <c r="AZ43" s="500"/>
      <c r="BA43" s="500"/>
      <c r="BB43" s="500"/>
      <c r="BC43" s="500"/>
      <c r="BD43" s="500"/>
      <c r="BE43" s="500"/>
      <c r="BF43" s="500"/>
      <c r="BG43" s="500"/>
      <c r="BH43" s="500"/>
      <c r="BI43" s="500"/>
      <c r="BJ43" s="500"/>
      <c r="BK43" s="500"/>
      <c r="BL43" s="500"/>
      <c r="BM43" s="500"/>
      <c r="BN43" s="500"/>
      <c r="BO43" s="500"/>
      <c r="BP43" s="500"/>
      <c r="BQ43" s="500"/>
      <c r="BR43" s="500"/>
      <c r="BS43" s="500"/>
      <c r="BT43" s="500"/>
      <c r="BU43" s="500"/>
      <c r="BV43" s="505"/>
      <c r="BW43" s="479"/>
      <c r="BX43" s="479"/>
      <c r="BY43" s="506"/>
      <c r="CC43" s="500"/>
    </row>
    <row r="44" spans="1:81" s="151" customFormat="1" x14ac:dyDescent="0.2">
      <c r="A44" s="226" t="s">
        <v>120</v>
      </c>
      <c r="C44" s="409"/>
      <c r="D44" s="409"/>
      <c r="E44" s="152"/>
      <c r="F44" s="152"/>
      <c r="G44" s="152"/>
      <c r="H44" s="152"/>
      <c r="I44" s="429">
        <v>6</v>
      </c>
      <c r="J44" s="429"/>
      <c r="K44" s="429"/>
      <c r="L44" s="409">
        <v>7</v>
      </c>
      <c r="M44" s="409"/>
      <c r="N44" s="409"/>
      <c r="O44" s="409">
        <v>5</v>
      </c>
      <c r="P44" s="409"/>
      <c r="Q44" s="409"/>
      <c r="R44" s="409">
        <v>5</v>
      </c>
      <c r="S44" s="409"/>
      <c r="T44" s="409"/>
      <c r="U44" s="430">
        <v>4</v>
      </c>
      <c r="V44" s="430"/>
      <c r="W44" s="430"/>
      <c r="X44" s="430">
        <v>5</v>
      </c>
      <c r="Y44" s="430"/>
      <c r="Z44" s="430"/>
      <c r="AA44" s="430">
        <v>7</v>
      </c>
      <c r="AB44" s="430"/>
      <c r="AC44" s="430"/>
      <c r="AD44" s="430">
        <v>5</v>
      </c>
      <c r="AE44" s="430"/>
      <c r="AF44" s="430"/>
      <c r="AG44" s="430">
        <v>3</v>
      </c>
      <c r="AH44" s="430"/>
      <c r="AI44" s="430"/>
      <c r="AJ44" s="430">
        <v>6</v>
      </c>
      <c r="AK44" s="430"/>
      <c r="AL44" s="430"/>
      <c r="AM44" s="430">
        <v>5</v>
      </c>
      <c r="AN44" s="430"/>
      <c r="AO44" s="430"/>
      <c r="AP44" s="430">
        <v>3</v>
      </c>
      <c r="AQ44" s="430"/>
      <c r="AR44" s="430"/>
      <c r="AS44" s="409">
        <v>5</v>
      </c>
      <c r="AT44" s="409"/>
      <c r="AU44" s="409"/>
      <c r="AV44" s="409">
        <v>2</v>
      </c>
      <c r="AW44" s="409"/>
      <c r="AX44" s="409"/>
      <c r="AY44" s="409">
        <v>6</v>
      </c>
      <c r="AZ44" s="409"/>
      <c r="BA44" s="409"/>
      <c r="BB44" s="409">
        <v>5</v>
      </c>
      <c r="BC44" s="409"/>
      <c r="BD44" s="409"/>
      <c r="BE44" s="409">
        <v>6</v>
      </c>
      <c r="BF44" s="409"/>
      <c r="BG44" s="409"/>
      <c r="BH44" s="409">
        <v>4</v>
      </c>
      <c r="BI44" s="409"/>
      <c r="BJ44" s="409"/>
      <c r="BK44" s="409">
        <v>5</v>
      </c>
      <c r="BL44" s="409"/>
      <c r="BM44" s="409"/>
      <c r="BN44" s="409">
        <v>4</v>
      </c>
      <c r="BO44" s="409"/>
      <c r="BP44" s="409"/>
      <c r="BQ44" s="409">
        <v>3</v>
      </c>
      <c r="BR44" s="409"/>
      <c r="BS44" s="409"/>
      <c r="BT44" s="409">
        <v>1</v>
      </c>
      <c r="BU44" s="409"/>
      <c r="BV44" s="443"/>
      <c r="BW44" s="410">
        <v>4</v>
      </c>
      <c r="BX44" s="410"/>
      <c r="BY44" s="450"/>
      <c r="CC44" s="409"/>
    </row>
    <row r="45" spans="1:81" s="45" customFormat="1" x14ac:dyDescent="0.2">
      <c r="A45" s="111" t="s">
        <v>147</v>
      </c>
      <c r="B45" s="46">
        <v>23</v>
      </c>
      <c r="C45" s="408"/>
      <c r="D45" s="408"/>
      <c r="E45" s="46"/>
      <c r="F45" s="46"/>
      <c r="G45" s="46"/>
      <c r="H45" s="46"/>
      <c r="I45" s="428"/>
      <c r="J45" s="428"/>
      <c r="K45" s="428"/>
      <c r="L45" s="408"/>
      <c r="M45" s="408"/>
      <c r="N45" s="408"/>
      <c r="O45" s="408"/>
      <c r="P45" s="408"/>
      <c r="Q45" s="408"/>
      <c r="R45" s="408"/>
      <c r="S45" s="408"/>
      <c r="T45" s="408"/>
      <c r="U45" s="431"/>
      <c r="V45" s="431"/>
      <c r="W45" s="431"/>
      <c r="X45" s="431"/>
      <c r="Y45" s="431"/>
      <c r="Z45" s="431"/>
      <c r="AA45" s="431"/>
      <c r="AB45" s="431"/>
      <c r="AC45" s="431"/>
      <c r="AD45" s="431"/>
      <c r="AE45" s="431"/>
      <c r="AF45" s="431"/>
      <c r="AG45" s="431"/>
      <c r="AH45" s="431"/>
      <c r="AI45" s="431"/>
      <c r="AJ45" s="431"/>
      <c r="AK45" s="431"/>
      <c r="AL45" s="431"/>
      <c r="AM45" s="431"/>
      <c r="AN45" s="431"/>
      <c r="AO45" s="431"/>
      <c r="AP45" s="431"/>
      <c r="AQ45" s="431"/>
      <c r="AR45" s="431"/>
      <c r="AS45" s="408"/>
      <c r="AT45" s="408"/>
      <c r="AU45" s="408"/>
      <c r="AV45" s="408"/>
      <c r="AW45" s="408"/>
      <c r="AX45" s="408"/>
      <c r="AY45" s="408"/>
      <c r="AZ45" s="408"/>
      <c r="BA45" s="408"/>
      <c r="BB45" s="408"/>
      <c r="BC45" s="408"/>
      <c r="BD45" s="408"/>
      <c r="BE45" s="408"/>
      <c r="BF45" s="408"/>
      <c r="BG45" s="408"/>
      <c r="BH45" s="408"/>
      <c r="BI45" s="408"/>
      <c r="BJ45" s="408"/>
      <c r="BK45" s="408"/>
      <c r="BL45" s="408"/>
      <c r="BM45" s="408"/>
      <c r="BN45" s="408"/>
      <c r="BO45" s="408"/>
      <c r="BP45" s="408"/>
      <c r="BQ45" s="408"/>
      <c r="BR45" s="408"/>
      <c r="BS45" s="408"/>
      <c r="BT45" s="408"/>
      <c r="BU45" s="408"/>
      <c r="BV45" s="444"/>
      <c r="BW45" s="408"/>
      <c r="BX45" s="408"/>
      <c r="BY45" s="451"/>
      <c r="CC45" s="408"/>
    </row>
    <row r="46" spans="1:81" x14ac:dyDescent="0.2">
      <c r="A46" s="130" t="s">
        <v>148</v>
      </c>
      <c r="B46" s="44">
        <v>24</v>
      </c>
      <c r="U46" s="433"/>
      <c r="V46" s="433"/>
      <c r="W46" s="433"/>
      <c r="X46" s="433"/>
      <c r="Y46" s="433"/>
      <c r="Z46" s="433"/>
      <c r="AA46" s="433"/>
      <c r="AB46" s="433"/>
      <c r="AC46" s="433"/>
      <c r="AD46" s="433"/>
      <c r="AE46" s="433"/>
      <c r="AF46" s="433"/>
      <c r="AG46" s="433"/>
      <c r="AH46" s="433"/>
      <c r="AI46" s="433"/>
      <c r="AJ46" s="433"/>
      <c r="AK46" s="433"/>
      <c r="AL46" s="433"/>
      <c r="AM46" s="433"/>
      <c r="AN46" s="433"/>
      <c r="AO46" s="433"/>
      <c r="AP46" s="433"/>
      <c r="AQ46" s="433"/>
      <c r="AR46" s="433"/>
      <c r="BV46" s="410"/>
      <c r="BW46" s="410"/>
      <c r="BX46" s="410"/>
      <c r="BY46" s="151"/>
    </row>
    <row r="47" spans="1:81" s="31" customFormat="1" x14ac:dyDescent="0.2">
      <c r="A47" s="157" t="s">
        <v>151</v>
      </c>
      <c r="C47" s="401"/>
      <c r="D47" s="401"/>
      <c r="E47" s="37"/>
      <c r="F47" s="401"/>
      <c r="G47" s="37"/>
      <c r="H47" s="37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20"/>
      <c r="V47" s="420"/>
      <c r="W47" s="420"/>
      <c r="X47" s="416"/>
      <c r="Y47" s="416"/>
      <c r="Z47" s="416"/>
      <c r="AA47" s="416"/>
      <c r="AB47" s="416"/>
      <c r="AC47" s="416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39"/>
      <c r="BV47" s="439"/>
      <c r="BW47" s="401"/>
      <c r="BX47" s="401"/>
      <c r="BY47" s="202"/>
      <c r="CC47" s="405"/>
    </row>
    <row r="48" spans="1:81" s="31" customFormat="1" x14ac:dyDescent="0.2">
      <c r="A48" s="157"/>
      <c r="C48" s="401"/>
      <c r="D48" s="401"/>
      <c r="E48" s="37"/>
      <c r="F48" s="401"/>
      <c r="G48" s="37"/>
      <c r="H48" s="37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20"/>
      <c r="V48" s="420"/>
      <c r="W48" s="420"/>
      <c r="X48" s="416"/>
      <c r="Y48" s="416"/>
      <c r="Z48" s="416"/>
      <c r="AA48" s="416"/>
      <c r="AB48" s="416"/>
      <c r="AC48" s="416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39"/>
      <c r="BV48" s="439"/>
      <c r="BW48" s="401"/>
      <c r="BX48" s="401"/>
      <c r="BY48" s="202"/>
      <c r="CC48" s="405"/>
    </row>
    <row r="49" spans="1:81" s="32" customFormat="1" x14ac:dyDescent="0.2">
      <c r="A49" s="161" t="s">
        <v>121</v>
      </c>
      <c r="C49" s="400"/>
      <c r="D49" s="400"/>
      <c r="E49" s="36"/>
      <c r="F49" s="400"/>
      <c r="G49" s="36"/>
      <c r="H49" s="36"/>
      <c r="I49" s="400">
        <v>6</v>
      </c>
      <c r="J49" s="400"/>
      <c r="K49" s="400"/>
      <c r="L49" s="400">
        <v>8</v>
      </c>
      <c r="M49" s="400"/>
      <c r="N49" s="400"/>
      <c r="O49" s="400">
        <v>9</v>
      </c>
      <c r="P49" s="400"/>
      <c r="Q49" s="400"/>
      <c r="R49" s="400">
        <v>8</v>
      </c>
      <c r="S49" s="400"/>
      <c r="T49" s="400"/>
      <c r="U49" s="425">
        <v>8</v>
      </c>
      <c r="V49" s="425"/>
      <c r="W49" s="425"/>
      <c r="X49" s="415">
        <v>9</v>
      </c>
      <c r="Y49" s="415"/>
      <c r="Z49" s="415"/>
      <c r="AA49" s="415">
        <v>6</v>
      </c>
      <c r="AB49" s="415"/>
      <c r="AC49" s="415"/>
      <c r="AD49" s="400">
        <v>4</v>
      </c>
      <c r="AE49" s="400"/>
      <c r="AF49" s="400"/>
      <c r="AG49" s="400">
        <v>0</v>
      </c>
      <c r="AH49" s="400"/>
      <c r="AI49" s="400"/>
      <c r="AJ49" s="400">
        <v>10</v>
      </c>
      <c r="AK49" s="400"/>
      <c r="AL49" s="400"/>
      <c r="AM49" s="400"/>
      <c r="AN49" s="400"/>
      <c r="AO49" s="400"/>
      <c r="AP49" s="400">
        <v>8</v>
      </c>
      <c r="AQ49" s="400"/>
      <c r="AR49" s="400"/>
      <c r="AS49" s="400">
        <v>4</v>
      </c>
      <c r="AT49" s="400"/>
      <c r="AU49" s="400"/>
      <c r="AV49" s="400">
        <v>3</v>
      </c>
      <c r="AW49" s="400"/>
      <c r="AX49" s="400"/>
      <c r="AY49" s="400">
        <v>7</v>
      </c>
      <c r="AZ49" s="400"/>
      <c r="BA49" s="400"/>
      <c r="BB49" s="400">
        <v>8</v>
      </c>
      <c r="BC49" s="400"/>
      <c r="BD49" s="400"/>
      <c r="BE49" s="400">
        <v>9</v>
      </c>
      <c r="BF49" s="400"/>
      <c r="BG49" s="400"/>
      <c r="BH49" s="400">
        <v>7</v>
      </c>
      <c r="BI49" s="400"/>
      <c r="BJ49" s="400"/>
      <c r="BK49" s="400">
        <v>11</v>
      </c>
      <c r="BL49" s="400"/>
      <c r="BM49" s="400"/>
      <c r="BN49" s="400">
        <v>8</v>
      </c>
      <c r="BO49" s="400"/>
      <c r="BP49" s="400"/>
      <c r="BQ49" s="400">
        <v>6</v>
      </c>
      <c r="BR49" s="400"/>
      <c r="BS49" s="400"/>
      <c r="BT49" s="400">
        <v>0</v>
      </c>
      <c r="BU49" s="438"/>
      <c r="BV49" s="438"/>
      <c r="BW49" s="400">
        <v>2</v>
      </c>
      <c r="BX49" s="400"/>
      <c r="BY49" s="201"/>
      <c r="CC49" s="403"/>
    </row>
    <row r="50" spans="1:81" s="31" customFormat="1" x14ac:dyDescent="0.2">
      <c r="A50" s="157" t="s">
        <v>155</v>
      </c>
      <c r="B50" s="221">
        <f>SUM(H49:BW49)/24</f>
        <v>5.875</v>
      </c>
      <c r="C50" s="401"/>
      <c r="D50" s="401"/>
      <c r="E50" s="37"/>
      <c r="F50" s="401"/>
      <c r="G50" s="37"/>
      <c r="H50" s="37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20"/>
      <c r="V50" s="420"/>
      <c r="W50" s="420"/>
      <c r="X50" s="416"/>
      <c r="Y50" s="416"/>
      <c r="Z50" s="416"/>
      <c r="AA50" s="416"/>
      <c r="AB50" s="416"/>
      <c r="AC50" s="416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39"/>
      <c r="BV50" s="439"/>
      <c r="BW50" s="401"/>
      <c r="BX50" s="401"/>
      <c r="BY50" s="202"/>
      <c r="CC50" s="405"/>
    </row>
    <row r="51" spans="1:81" s="32" customFormat="1" x14ac:dyDescent="0.2">
      <c r="A51" s="162" t="s">
        <v>156</v>
      </c>
      <c r="B51" s="36">
        <v>378</v>
      </c>
      <c r="C51" s="400"/>
      <c r="D51" s="400"/>
      <c r="E51" s="36"/>
      <c r="F51" s="400"/>
      <c r="G51" s="36"/>
      <c r="H51" s="36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15"/>
      <c r="V51" s="415"/>
      <c r="W51" s="415"/>
      <c r="X51" s="415"/>
      <c r="Y51" s="415"/>
      <c r="Z51" s="415"/>
      <c r="AA51" s="415"/>
      <c r="AB51" s="415"/>
      <c r="AC51" s="415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  <c r="BO51" s="400"/>
      <c r="BP51" s="400"/>
      <c r="BQ51" s="400"/>
      <c r="BR51" s="400"/>
      <c r="BS51" s="400"/>
      <c r="BT51" s="400"/>
      <c r="BU51" s="438"/>
      <c r="BV51" s="438"/>
      <c r="BW51" s="400"/>
      <c r="BX51" s="400"/>
      <c r="BY51" s="201"/>
      <c r="CC51" s="403"/>
    </row>
    <row r="52" spans="1:81" x14ac:dyDescent="0.2">
      <c r="U52" s="433"/>
      <c r="V52" s="433"/>
      <c r="W52" s="433"/>
      <c r="X52" s="433"/>
      <c r="Y52" s="433"/>
      <c r="Z52" s="433"/>
      <c r="AA52" s="433"/>
      <c r="AB52" s="433"/>
      <c r="AC52" s="433"/>
      <c r="AD52" s="433"/>
      <c r="AE52" s="433"/>
      <c r="AF52" s="433"/>
      <c r="AG52" s="433"/>
      <c r="AH52" s="433"/>
      <c r="AI52" s="433"/>
      <c r="AJ52" s="433"/>
      <c r="AK52" s="433"/>
      <c r="AL52" s="433"/>
      <c r="AM52" s="433"/>
      <c r="AN52" s="433"/>
      <c r="AO52" s="433"/>
      <c r="AP52" s="433"/>
      <c r="AQ52" s="433"/>
      <c r="AR52" s="433"/>
      <c r="BV52" s="410"/>
      <c r="BW52" s="410"/>
      <c r="BX52" s="410"/>
    </row>
    <row r="53" spans="1:81" s="31" customFormat="1" ht="13.5" customHeight="1" x14ac:dyDescent="0.2">
      <c r="A53" s="157" t="s">
        <v>151</v>
      </c>
      <c r="C53" s="401"/>
      <c r="D53" s="401"/>
      <c r="E53" s="35"/>
      <c r="F53" s="401"/>
      <c r="G53" s="37"/>
      <c r="H53" s="37"/>
      <c r="I53" s="401"/>
      <c r="J53" s="401"/>
      <c r="K53" s="401"/>
      <c r="L53" s="401"/>
      <c r="M53" s="401"/>
      <c r="N53" s="401"/>
      <c r="O53" s="401"/>
      <c r="P53" s="401"/>
      <c r="Q53" s="401"/>
      <c r="R53" s="401"/>
      <c r="S53" s="401"/>
      <c r="T53" s="401"/>
      <c r="U53" s="416"/>
      <c r="V53" s="416"/>
      <c r="W53" s="416"/>
      <c r="X53" s="416"/>
      <c r="Y53" s="416"/>
      <c r="Z53" s="416"/>
      <c r="AA53" s="416"/>
      <c r="AB53" s="416"/>
      <c r="AC53" s="416"/>
      <c r="AD53" s="401"/>
      <c r="AE53" s="401"/>
      <c r="AF53" s="401"/>
      <c r="AG53" s="401"/>
      <c r="AH53" s="401"/>
      <c r="AI53" s="401"/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39"/>
      <c r="BV53" s="439"/>
      <c r="BW53" s="401"/>
      <c r="BX53" s="401"/>
      <c r="BY53" s="202"/>
      <c r="CC53" s="405"/>
    </row>
    <row r="54" spans="1:81" s="38" customFormat="1" x14ac:dyDescent="0.2">
      <c r="A54" s="161" t="s">
        <v>121</v>
      </c>
      <c r="C54" s="402"/>
      <c r="D54" s="402"/>
      <c r="E54" s="40"/>
      <c r="F54" s="402"/>
      <c r="G54" s="39"/>
      <c r="H54" s="39"/>
      <c r="I54" s="402">
        <v>0</v>
      </c>
      <c r="J54" s="402"/>
      <c r="K54" s="402"/>
      <c r="L54" s="402">
        <v>1</v>
      </c>
      <c r="M54" s="402"/>
      <c r="N54" s="402"/>
      <c r="O54" s="402"/>
      <c r="P54" s="402"/>
      <c r="Q54" s="402"/>
      <c r="R54" s="402">
        <v>1</v>
      </c>
      <c r="S54" s="402"/>
      <c r="T54" s="402"/>
      <c r="U54" s="417">
        <v>1</v>
      </c>
      <c r="V54" s="417"/>
      <c r="W54" s="417"/>
      <c r="X54" s="417">
        <v>1</v>
      </c>
      <c r="Y54" s="417"/>
      <c r="Z54" s="417"/>
      <c r="AA54" s="417">
        <v>1</v>
      </c>
      <c r="AB54" s="417"/>
      <c r="AC54" s="417"/>
      <c r="AD54" s="402">
        <v>3</v>
      </c>
      <c r="AE54" s="402"/>
      <c r="AF54" s="402"/>
      <c r="AG54" s="402">
        <v>4</v>
      </c>
      <c r="AH54" s="402"/>
      <c r="AI54" s="402"/>
      <c r="AJ54" s="402">
        <v>3</v>
      </c>
      <c r="AK54" s="402"/>
      <c r="AL54" s="402"/>
      <c r="AM54" s="402">
        <v>6</v>
      </c>
      <c r="AN54" s="402"/>
      <c r="AO54" s="402"/>
      <c r="AP54" s="402"/>
      <c r="AQ54" s="402"/>
      <c r="AR54" s="402"/>
      <c r="AS54" s="402">
        <v>4</v>
      </c>
      <c r="AT54" s="402"/>
      <c r="AU54" s="402"/>
      <c r="AV54" s="402">
        <v>3</v>
      </c>
      <c r="AW54" s="402"/>
      <c r="AX54" s="402"/>
      <c r="AY54" s="402">
        <v>2</v>
      </c>
      <c r="AZ54" s="402"/>
      <c r="BA54" s="402"/>
      <c r="BB54" s="402">
        <v>1</v>
      </c>
      <c r="BC54" s="402"/>
      <c r="BD54" s="402"/>
      <c r="BE54" s="402">
        <v>1</v>
      </c>
      <c r="BF54" s="402"/>
      <c r="BG54" s="402"/>
      <c r="BH54" s="402">
        <v>0</v>
      </c>
      <c r="BI54" s="402"/>
      <c r="BJ54" s="402"/>
      <c r="BK54" s="402">
        <v>0</v>
      </c>
      <c r="BL54" s="402"/>
      <c r="BM54" s="402"/>
      <c r="BN54" s="402">
        <v>0</v>
      </c>
      <c r="BO54" s="402"/>
      <c r="BP54" s="402"/>
      <c r="BQ54" s="402">
        <v>2</v>
      </c>
      <c r="BR54" s="402"/>
      <c r="BS54" s="402"/>
      <c r="BT54" s="402">
        <v>10</v>
      </c>
      <c r="BU54" s="440"/>
      <c r="BV54" s="440"/>
      <c r="BW54" s="402">
        <v>6</v>
      </c>
      <c r="BX54" s="402"/>
      <c r="BY54" s="203"/>
      <c r="CC54" s="406"/>
    </row>
    <row r="55" spans="1:81" s="31" customFormat="1" x14ac:dyDescent="0.2">
      <c r="A55" s="157" t="s">
        <v>152</v>
      </c>
      <c r="B55" s="491">
        <f>SUM(H54:BW54)/23</f>
        <v>2.1739130434782608</v>
      </c>
      <c r="C55" s="401"/>
      <c r="D55" s="401"/>
      <c r="E55" s="35"/>
      <c r="F55" s="401"/>
      <c r="G55" s="37"/>
      <c r="H55" s="37"/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16"/>
      <c r="V55" s="416"/>
      <c r="W55" s="416"/>
      <c r="X55" s="416"/>
      <c r="Y55" s="416"/>
      <c r="Z55" s="416"/>
      <c r="AA55" s="416"/>
      <c r="AB55" s="416"/>
      <c r="AC55" s="416"/>
      <c r="AD55" s="401"/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/>
      <c r="AZ55" s="401"/>
      <c r="BA55" s="401"/>
      <c r="BB55" s="401"/>
      <c r="BC55" s="401"/>
      <c r="BD55" s="401"/>
      <c r="BE55" s="401"/>
      <c r="BF55" s="401"/>
      <c r="BG55" s="401"/>
      <c r="BH55" s="401"/>
      <c r="BI55" s="401"/>
      <c r="BJ55" s="401"/>
      <c r="BK55" s="401"/>
      <c r="BL55" s="401"/>
      <c r="BM55" s="401"/>
      <c r="BN55" s="401"/>
      <c r="BO55" s="401"/>
      <c r="BP55" s="401"/>
      <c r="BQ55" s="401"/>
      <c r="BR55" s="401"/>
      <c r="BS55" s="401"/>
      <c r="BT55" s="401"/>
      <c r="BU55" s="439"/>
      <c r="BV55" s="439"/>
      <c r="BW55" s="401"/>
      <c r="BX55" s="401"/>
      <c r="BY55" s="202"/>
      <c r="CC55" s="405"/>
    </row>
    <row r="56" spans="1:81" s="38" customFormat="1" x14ac:dyDescent="0.2">
      <c r="A56" s="162" t="s">
        <v>153</v>
      </c>
      <c r="B56" s="39">
        <v>143</v>
      </c>
      <c r="C56" s="402"/>
      <c r="D56" s="402"/>
      <c r="E56" s="40"/>
      <c r="F56" s="402"/>
      <c r="G56" s="39"/>
      <c r="H56" s="39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17"/>
      <c r="V56" s="417"/>
      <c r="W56" s="417"/>
      <c r="X56" s="417"/>
      <c r="Y56" s="417"/>
      <c r="Z56" s="417"/>
      <c r="AA56" s="417"/>
      <c r="AB56" s="417"/>
      <c r="AC56" s="417"/>
      <c r="AD56" s="402"/>
      <c r="AE56" s="402"/>
      <c r="AF56" s="402"/>
      <c r="AG56" s="402"/>
      <c r="AH56" s="402"/>
      <c r="AI56" s="402"/>
      <c r="AJ56" s="402"/>
      <c r="AK56" s="402"/>
      <c r="AL56" s="402"/>
      <c r="AM56" s="402"/>
      <c r="AN56" s="402"/>
      <c r="AO56" s="402"/>
      <c r="AP56" s="402"/>
      <c r="AQ56" s="402"/>
      <c r="AR56" s="402"/>
      <c r="AS56" s="402"/>
      <c r="AT56" s="402"/>
      <c r="AU56" s="402"/>
      <c r="AV56" s="402"/>
      <c r="AW56" s="402"/>
      <c r="AX56" s="402"/>
      <c r="AY56" s="402"/>
      <c r="AZ56" s="402"/>
      <c r="BA56" s="402"/>
      <c r="BB56" s="402"/>
      <c r="BC56" s="402"/>
      <c r="BD56" s="402"/>
      <c r="BE56" s="402"/>
      <c r="BF56" s="402"/>
      <c r="BG56" s="402"/>
      <c r="BH56" s="402"/>
      <c r="BI56" s="402"/>
      <c r="BJ56" s="402"/>
      <c r="BK56" s="402"/>
      <c r="BL56" s="402"/>
      <c r="BM56" s="402"/>
      <c r="BN56" s="402"/>
      <c r="BO56" s="402"/>
      <c r="BP56" s="402"/>
      <c r="BQ56" s="402"/>
      <c r="BR56" s="402"/>
      <c r="BS56" s="402"/>
      <c r="BT56" s="402"/>
      <c r="BU56" s="440"/>
      <c r="BV56" s="440"/>
      <c r="BW56" s="402"/>
      <c r="BX56" s="402"/>
      <c r="BY56" s="203"/>
      <c r="CC56" s="406"/>
    </row>
    <row r="57" spans="1:81" x14ac:dyDescent="0.2">
      <c r="U57" s="433"/>
      <c r="V57" s="433"/>
      <c r="W57" s="433"/>
      <c r="X57" s="433"/>
      <c r="Y57" s="433"/>
      <c r="Z57" s="433"/>
      <c r="AA57" s="433"/>
      <c r="AB57" s="433"/>
      <c r="AC57" s="433"/>
      <c r="AD57" s="433"/>
      <c r="AE57" s="433"/>
      <c r="AF57" s="433"/>
      <c r="AG57" s="433"/>
      <c r="AH57" s="433"/>
      <c r="AI57" s="433"/>
      <c r="AJ57" s="433"/>
      <c r="AK57" s="433"/>
      <c r="AL57" s="433"/>
      <c r="AM57" s="433"/>
      <c r="AN57" s="433"/>
      <c r="AO57" s="433"/>
      <c r="AP57" s="433"/>
      <c r="AQ57" s="433"/>
      <c r="AR57" s="433"/>
      <c r="BW57" s="410"/>
    </row>
    <row r="58" spans="1:81" x14ac:dyDescent="0.2">
      <c r="U58" s="433"/>
      <c r="V58" s="433"/>
      <c r="W58" s="433"/>
      <c r="X58" s="433"/>
      <c r="Y58" s="433"/>
      <c r="Z58" s="433"/>
      <c r="AA58" s="433"/>
      <c r="AB58" s="433"/>
      <c r="AC58" s="433"/>
      <c r="AD58" s="433"/>
      <c r="AE58" s="433"/>
      <c r="AF58" s="433"/>
      <c r="AG58" s="433"/>
      <c r="AH58" s="433"/>
      <c r="AI58" s="433"/>
      <c r="AJ58" s="433"/>
      <c r="AK58" s="433"/>
      <c r="AL58" s="433"/>
      <c r="AM58" s="433"/>
      <c r="AN58" s="433"/>
      <c r="AO58" s="433"/>
      <c r="AP58" s="433"/>
      <c r="AQ58" s="433"/>
      <c r="AR58" s="433"/>
      <c r="BW58" s="410"/>
    </row>
    <row r="59" spans="1:81" x14ac:dyDescent="0.2">
      <c r="U59" s="433"/>
      <c r="V59" s="433"/>
      <c r="W59" s="433"/>
      <c r="X59" s="433"/>
      <c r="Y59" s="433"/>
      <c r="Z59" s="433"/>
      <c r="AA59" s="433"/>
      <c r="AB59" s="433"/>
      <c r="AC59" s="433"/>
      <c r="AD59" s="433"/>
      <c r="AE59" s="433"/>
      <c r="AF59" s="433"/>
      <c r="AG59" s="433"/>
      <c r="AH59" s="433"/>
      <c r="AI59" s="433"/>
      <c r="AJ59" s="433"/>
      <c r="AK59" s="433"/>
      <c r="AL59" s="433"/>
      <c r="AM59" s="433"/>
      <c r="AN59" s="433"/>
      <c r="AO59" s="433"/>
      <c r="AP59" s="433"/>
      <c r="AQ59" s="433"/>
      <c r="AR59" s="433"/>
      <c r="BW59" s="410"/>
    </row>
    <row r="60" spans="1:81" x14ac:dyDescent="0.2">
      <c r="U60" s="433"/>
      <c r="V60" s="433"/>
      <c r="W60" s="433"/>
      <c r="X60" s="433"/>
      <c r="Y60" s="433"/>
      <c r="Z60" s="433"/>
      <c r="AA60" s="433"/>
      <c r="AB60" s="433"/>
      <c r="AC60" s="433"/>
      <c r="AD60" s="433"/>
      <c r="AE60" s="433"/>
      <c r="AF60" s="433"/>
      <c r="AG60" s="433"/>
      <c r="AH60" s="433"/>
      <c r="AI60" s="433"/>
      <c r="AJ60" s="433"/>
      <c r="AK60" s="433"/>
      <c r="AL60" s="433"/>
      <c r="AM60" s="433"/>
      <c r="AN60" s="433"/>
      <c r="AO60" s="433"/>
      <c r="AP60" s="433"/>
      <c r="AQ60" s="433"/>
      <c r="AR60" s="433"/>
      <c r="BW60" s="410"/>
    </row>
    <row r="61" spans="1:81" x14ac:dyDescent="0.2">
      <c r="U61" s="433"/>
      <c r="V61" s="433"/>
      <c r="W61" s="433"/>
      <c r="X61" s="433"/>
      <c r="Y61" s="433"/>
      <c r="Z61" s="433"/>
      <c r="AA61" s="433"/>
      <c r="AB61" s="433"/>
      <c r="AC61" s="433"/>
      <c r="AD61" s="433"/>
      <c r="AE61" s="433"/>
      <c r="AF61" s="433"/>
      <c r="AG61" s="433"/>
      <c r="AH61" s="433"/>
      <c r="AI61" s="433"/>
      <c r="AJ61" s="433"/>
      <c r="AK61" s="433"/>
      <c r="AL61" s="433"/>
      <c r="AM61" s="433"/>
      <c r="AN61" s="433"/>
      <c r="AO61" s="433"/>
      <c r="AP61" s="433"/>
      <c r="AQ61" s="433"/>
      <c r="AR61" s="433"/>
      <c r="BW61" s="410"/>
    </row>
    <row r="62" spans="1:81" x14ac:dyDescent="0.2">
      <c r="U62" s="433"/>
      <c r="V62" s="433"/>
      <c r="W62" s="433"/>
      <c r="X62" s="433"/>
      <c r="Y62" s="433"/>
      <c r="Z62" s="433"/>
      <c r="AA62" s="433"/>
      <c r="AB62" s="433"/>
      <c r="AC62" s="433"/>
      <c r="AD62" s="433"/>
      <c r="AE62" s="433"/>
      <c r="AF62" s="433"/>
      <c r="AG62" s="433"/>
      <c r="AH62" s="433"/>
      <c r="AI62" s="433"/>
      <c r="AJ62" s="433"/>
      <c r="AK62" s="433"/>
      <c r="AL62" s="433"/>
      <c r="AM62" s="433"/>
      <c r="AN62" s="433"/>
      <c r="AO62" s="433"/>
      <c r="AP62" s="433"/>
      <c r="AQ62" s="433"/>
      <c r="AR62" s="433"/>
      <c r="BW62" s="410"/>
    </row>
    <row r="63" spans="1:81" x14ac:dyDescent="0.2">
      <c r="U63" s="433"/>
      <c r="V63" s="433"/>
      <c r="W63" s="433"/>
      <c r="X63" s="433"/>
      <c r="Y63" s="433"/>
      <c r="Z63" s="433"/>
      <c r="AA63" s="433"/>
      <c r="AB63" s="433"/>
      <c r="AC63" s="433"/>
      <c r="AD63" s="433"/>
      <c r="AE63" s="433"/>
      <c r="AF63" s="433"/>
      <c r="AG63" s="433"/>
      <c r="AH63" s="433"/>
      <c r="AI63" s="433"/>
      <c r="AJ63" s="433"/>
      <c r="AK63" s="433"/>
      <c r="AL63" s="433"/>
      <c r="AM63" s="433"/>
      <c r="AN63" s="433"/>
      <c r="AO63" s="433"/>
      <c r="AP63" s="433"/>
      <c r="AQ63" s="433"/>
      <c r="AR63" s="433"/>
      <c r="BW63" s="410"/>
    </row>
    <row r="64" spans="1:81" x14ac:dyDescent="0.2">
      <c r="U64" s="433"/>
      <c r="V64" s="433"/>
      <c r="W64" s="433"/>
      <c r="X64" s="433"/>
      <c r="Y64" s="433"/>
      <c r="Z64" s="433"/>
      <c r="AA64" s="433"/>
      <c r="AB64" s="433"/>
      <c r="AC64" s="433"/>
      <c r="AD64" s="433"/>
      <c r="AE64" s="433"/>
      <c r="AF64" s="433"/>
      <c r="AG64" s="433"/>
      <c r="AH64" s="433"/>
      <c r="AI64" s="433"/>
      <c r="AJ64" s="433"/>
      <c r="AK64" s="433"/>
      <c r="AL64" s="433"/>
      <c r="AM64" s="433"/>
      <c r="AN64" s="433"/>
      <c r="AO64" s="433"/>
      <c r="AP64" s="433"/>
      <c r="AQ64" s="433"/>
      <c r="AR64" s="433"/>
      <c r="BW64" s="410"/>
    </row>
    <row r="65" spans="21:75" x14ac:dyDescent="0.2">
      <c r="U65" s="433"/>
      <c r="V65" s="433"/>
      <c r="W65" s="433"/>
      <c r="X65" s="433"/>
      <c r="Y65" s="433"/>
      <c r="Z65" s="433"/>
      <c r="AA65" s="433"/>
      <c r="AB65" s="433"/>
      <c r="AC65" s="433"/>
      <c r="AD65" s="433"/>
      <c r="AE65" s="433"/>
      <c r="AF65" s="433"/>
      <c r="AG65" s="433"/>
      <c r="AH65" s="433"/>
      <c r="AI65" s="433"/>
      <c r="AJ65" s="433"/>
      <c r="AK65" s="433"/>
      <c r="AL65" s="433"/>
      <c r="AM65" s="433"/>
      <c r="AN65" s="433"/>
      <c r="AO65" s="433"/>
      <c r="AP65" s="433"/>
      <c r="AQ65" s="433"/>
      <c r="AR65" s="433"/>
      <c r="BW65" s="410"/>
    </row>
    <row r="66" spans="21:75" x14ac:dyDescent="0.2">
      <c r="U66" s="433"/>
      <c r="V66" s="433"/>
      <c r="W66" s="433"/>
      <c r="X66" s="433"/>
      <c r="Y66" s="433"/>
      <c r="Z66" s="433"/>
      <c r="AA66" s="433"/>
      <c r="AB66" s="433"/>
      <c r="AC66" s="433"/>
      <c r="AD66" s="433"/>
      <c r="AE66" s="433"/>
      <c r="AF66" s="433"/>
      <c r="AG66" s="433"/>
      <c r="AH66" s="433"/>
      <c r="AI66" s="433"/>
      <c r="AJ66" s="433"/>
      <c r="AK66" s="433"/>
      <c r="AL66" s="433"/>
      <c r="AM66" s="433"/>
      <c r="AN66" s="433"/>
      <c r="AO66" s="433"/>
      <c r="AP66" s="433"/>
      <c r="AQ66" s="433"/>
      <c r="AR66" s="433"/>
      <c r="BW66" s="410"/>
    </row>
    <row r="67" spans="21:75" x14ac:dyDescent="0.2">
      <c r="U67" s="433"/>
      <c r="V67" s="433"/>
      <c r="W67" s="433"/>
      <c r="X67" s="433"/>
      <c r="Y67" s="433"/>
      <c r="Z67" s="433"/>
      <c r="AA67" s="433"/>
      <c r="AB67" s="433"/>
      <c r="AC67" s="433"/>
      <c r="AD67" s="433"/>
      <c r="AE67" s="433"/>
      <c r="AF67" s="433"/>
      <c r="AG67" s="433"/>
      <c r="AH67" s="433"/>
      <c r="AI67" s="433"/>
      <c r="AJ67" s="433"/>
      <c r="AK67" s="433"/>
      <c r="AL67" s="433"/>
      <c r="AM67" s="433"/>
      <c r="AN67" s="433"/>
      <c r="AO67" s="433"/>
      <c r="AP67" s="433"/>
      <c r="AQ67" s="433"/>
      <c r="AR67" s="433"/>
      <c r="BW67" s="410"/>
    </row>
    <row r="68" spans="21:75" x14ac:dyDescent="0.2">
      <c r="U68" s="433"/>
      <c r="V68" s="433"/>
      <c r="W68" s="433"/>
      <c r="X68" s="433"/>
      <c r="Y68" s="433"/>
      <c r="Z68" s="433"/>
      <c r="AA68" s="433"/>
      <c r="AB68" s="433"/>
      <c r="AC68" s="433"/>
      <c r="AD68" s="433"/>
      <c r="AE68" s="433"/>
      <c r="AF68" s="433"/>
      <c r="AG68" s="433"/>
      <c r="AH68" s="433"/>
      <c r="AI68" s="433"/>
      <c r="AJ68" s="433"/>
      <c r="AK68" s="433"/>
      <c r="AL68" s="433"/>
      <c r="AM68" s="433"/>
      <c r="AN68" s="433"/>
      <c r="AO68" s="433"/>
      <c r="AP68" s="433"/>
      <c r="AQ68" s="433"/>
      <c r="AR68" s="433"/>
      <c r="BW68" s="410"/>
    </row>
    <row r="69" spans="21:75" x14ac:dyDescent="0.2">
      <c r="U69" s="433"/>
      <c r="V69" s="433"/>
      <c r="W69" s="433"/>
      <c r="X69" s="433"/>
      <c r="Y69" s="433"/>
      <c r="Z69" s="433"/>
      <c r="AA69" s="433"/>
      <c r="AB69" s="433"/>
      <c r="AC69" s="433"/>
      <c r="AD69" s="433"/>
      <c r="AE69" s="433"/>
      <c r="AF69" s="433"/>
      <c r="AG69" s="433"/>
      <c r="AH69" s="433"/>
      <c r="AI69" s="433"/>
      <c r="AJ69" s="433"/>
      <c r="AK69" s="433"/>
      <c r="AL69" s="433"/>
      <c r="AM69" s="433"/>
      <c r="AN69" s="433"/>
      <c r="AO69" s="433"/>
      <c r="AP69" s="433"/>
      <c r="AQ69" s="433"/>
      <c r="AR69" s="433"/>
      <c r="BW69" s="410"/>
    </row>
    <row r="70" spans="21:75" x14ac:dyDescent="0.2">
      <c r="U70" s="433"/>
      <c r="V70" s="433"/>
      <c r="W70" s="433"/>
      <c r="X70" s="433"/>
      <c r="Y70" s="433"/>
      <c r="Z70" s="433"/>
      <c r="AA70" s="433"/>
      <c r="AB70" s="433"/>
      <c r="AC70" s="433"/>
      <c r="AD70" s="433"/>
      <c r="AE70" s="433"/>
      <c r="AF70" s="433"/>
      <c r="AG70" s="433"/>
      <c r="AH70" s="433"/>
      <c r="AI70" s="433"/>
      <c r="AJ70" s="433"/>
      <c r="AK70" s="433"/>
      <c r="AL70" s="433"/>
      <c r="AM70" s="433"/>
      <c r="AN70" s="433"/>
      <c r="AO70" s="433"/>
      <c r="AP70" s="433"/>
      <c r="AQ70" s="433"/>
      <c r="AR70" s="433"/>
      <c r="BW70" s="410"/>
    </row>
    <row r="71" spans="21:75" x14ac:dyDescent="0.2">
      <c r="U71" s="433"/>
      <c r="V71" s="433"/>
      <c r="W71" s="433"/>
      <c r="X71" s="433"/>
      <c r="Y71" s="433"/>
      <c r="Z71" s="433"/>
      <c r="AA71" s="433"/>
      <c r="AB71" s="433"/>
      <c r="AC71" s="433"/>
      <c r="AD71" s="433"/>
      <c r="AE71" s="433"/>
      <c r="AF71" s="433"/>
      <c r="AG71" s="433"/>
      <c r="AH71" s="433"/>
      <c r="AI71" s="433"/>
      <c r="AJ71" s="433"/>
      <c r="AK71" s="433"/>
      <c r="AL71" s="433"/>
      <c r="AM71" s="433"/>
      <c r="AN71" s="433"/>
      <c r="AO71" s="433"/>
      <c r="AP71" s="433"/>
      <c r="AQ71" s="433"/>
      <c r="AR71" s="433"/>
      <c r="BW71" s="410"/>
    </row>
    <row r="72" spans="21:75" x14ac:dyDescent="0.2">
      <c r="U72" s="433"/>
      <c r="V72" s="433"/>
      <c r="W72" s="433"/>
      <c r="X72" s="433"/>
      <c r="Y72" s="433"/>
      <c r="Z72" s="433"/>
      <c r="AA72" s="433"/>
      <c r="AB72" s="433"/>
      <c r="AC72" s="433"/>
      <c r="AD72" s="433"/>
      <c r="AE72" s="433"/>
      <c r="AF72" s="433"/>
      <c r="AG72" s="433"/>
      <c r="AH72" s="433"/>
      <c r="AI72" s="433"/>
      <c r="AJ72" s="433"/>
      <c r="AK72" s="433"/>
      <c r="AL72" s="433"/>
      <c r="AM72" s="433"/>
      <c r="AN72" s="433"/>
      <c r="AO72" s="433"/>
      <c r="AP72" s="433"/>
      <c r="AQ72" s="433"/>
      <c r="AR72" s="433"/>
      <c r="BW72" s="410"/>
    </row>
    <row r="73" spans="21:75" x14ac:dyDescent="0.2">
      <c r="U73" s="433"/>
      <c r="V73" s="433"/>
      <c r="W73" s="433"/>
      <c r="X73" s="433"/>
      <c r="Y73" s="433"/>
      <c r="Z73" s="433"/>
      <c r="AA73" s="433"/>
      <c r="AB73" s="433"/>
      <c r="AC73" s="433"/>
      <c r="AD73" s="433"/>
      <c r="AE73" s="433"/>
      <c r="AF73" s="433"/>
      <c r="AG73" s="433"/>
      <c r="AH73" s="433"/>
      <c r="AI73" s="433"/>
      <c r="AJ73" s="433"/>
      <c r="AK73" s="433"/>
      <c r="AL73" s="433"/>
      <c r="AM73" s="433"/>
      <c r="AN73" s="433"/>
      <c r="AO73" s="433"/>
      <c r="AP73" s="433"/>
      <c r="AQ73" s="433"/>
      <c r="AR73" s="433"/>
      <c r="BW73" s="410"/>
    </row>
    <row r="74" spans="21:75" x14ac:dyDescent="0.2">
      <c r="U74" s="433"/>
      <c r="V74" s="433"/>
      <c r="W74" s="433"/>
      <c r="X74" s="433"/>
      <c r="Y74" s="433"/>
      <c r="Z74" s="433"/>
      <c r="AA74" s="433"/>
      <c r="AB74" s="433"/>
      <c r="AC74" s="433"/>
      <c r="AD74" s="433"/>
      <c r="AE74" s="433"/>
      <c r="AF74" s="433"/>
      <c r="AG74" s="433"/>
      <c r="AH74" s="433"/>
      <c r="AI74" s="433"/>
      <c r="AJ74" s="433"/>
      <c r="AK74" s="433"/>
      <c r="AL74" s="433"/>
      <c r="AM74" s="433"/>
      <c r="AN74" s="433"/>
      <c r="AO74" s="433"/>
      <c r="AP74" s="433"/>
      <c r="AQ74" s="433"/>
      <c r="AR74" s="433"/>
      <c r="BW74" s="410"/>
    </row>
    <row r="75" spans="21:75" x14ac:dyDescent="0.2">
      <c r="U75" s="433"/>
      <c r="V75" s="433"/>
      <c r="W75" s="433"/>
      <c r="X75" s="433"/>
      <c r="Y75" s="433"/>
      <c r="Z75" s="433"/>
      <c r="AA75" s="433"/>
      <c r="AB75" s="433"/>
      <c r="AC75" s="433"/>
      <c r="AD75" s="433"/>
      <c r="AE75" s="433"/>
      <c r="AF75" s="433"/>
      <c r="AG75" s="433"/>
      <c r="AH75" s="433"/>
      <c r="AI75" s="433"/>
      <c r="AJ75" s="433"/>
      <c r="AK75" s="433"/>
      <c r="AL75" s="433"/>
      <c r="AM75" s="433"/>
      <c r="AN75" s="433"/>
      <c r="AO75" s="433"/>
      <c r="AP75" s="433"/>
      <c r="AQ75" s="433"/>
      <c r="AR75" s="433"/>
      <c r="BW75" s="410"/>
    </row>
    <row r="76" spans="21:75" x14ac:dyDescent="0.2">
      <c r="U76" s="433"/>
      <c r="V76" s="433"/>
      <c r="W76" s="433"/>
      <c r="X76" s="433"/>
      <c r="Y76" s="433"/>
      <c r="Z76" s="433"/>
      <c r="AA76" s="433"/>
      <c r="AB76" s="433"/>
      <c r="AC76" s="433"/>
      <c r="AD76" s="433"/>
      <c r="AE76" s="433"/>
      <c r="AF76" s="433"/>
      <c r="AG76" s="433"/>
      <c r="AH76" s="433"/>
      <c r="AI76" s="433"/>
      <c r="AJ76" s="433"/>
      <c r="AK76" s="433"/>
      <c r="AL76" s="433"/>
      <c r="AM76" s="433"/>
      <c r="AN76" s="433"/>
      <c r="AO76" s="433"/>
      <c r="AP76" s="433"/>
      <c r="AQ76" s="433"/>
      <c r="AR76" s="433"/>
      <c r="BW76" s="410"/>
    </row>
    <row r="77" spans="21:75" x14ac:dyDescent="0.2"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433"/>
      <c r="AF77" s="433"/>
      <c r="AG77" s="433"/>
      <c r="AH77" s="433"/>
      <c r="AI77" s="433"/>
      <c r="AJ77" s="433"/>
      <c r="AK77" s="433"/>
      <c r="AL77" s="433"/>
      <c r="AM77" s="433"/>
      <c r="AN77" s="433"/>
      <c r="AO77" s="433"/>
      <c r="AP77" s="433"/>
      <c r="AQ77" s="433"/>
      <c r="AR77" s="433"/>
      <c r="BW77" s="410"/>
    </row>
    <row r="78" spans="21:75" x14ac:dyDescent="0.2"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3"/>
      <c r="AH78" s="433"/>
      <c r="AI78" s="433"/>
      <c r="AJ78" s="433"/>
      <c r="AK78" s="433"/>
      <c r="AL78" s="433"/>
      <c r="AM78" s="433"/>
      <c r="AN78" s="433"/>
      <c r="AO78" s="433"/>
      <c r="AP78" s="433"/>
      <c r="AQ78" s="433"/>
      <c r="AR78" s="433"/>
      <c r="BW78" s="410"/>
    </row>
    <row r="79" spans="21:75" x14ac:dyDescent="0.2">
      <c r="U79" s="433"/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3"/>
      <c r="AH79" s="433"/>
      <c r="AI79" s="433"/>
      <c r="AJ79" s="433"/>
      <c r="AK79" s="433"/>
      <c r="AL79" s="433"/>
      <c r="AM79" s="433"/>
      <c r="AN79" s="433"/>
      <c r="AO79" s="433"/>
      <c r="AP79" s="433"/>
      <c r="AQ79" s="433"/>
      <c r="AR79" s="433"/>
      <c r="BW79" s="410"/>
    </row>
    <row r="80" spans="21:75" x14ac:dyDescent="0.2">
      <c r="U80" s="433"/>
      <c r="V80" s="433"/>
      <c r="W80" s="433"/>
      <c r="X80" s="433"/>
      <c r="Y80" s="433"/>
      <c r="Z80" s="433"/>
      <c r="AA80" s="433"/>
      <c r="AB80" s="433"/>
      <c r="AC80" s="433"/>
      <c r="AD80" s="433"/>
      <c r="AE80" s="433"/>
      <c r="AF80" s="433"/>
      <c r="AG80" s="433"/>
      <c r="AH80" s="433"/>
      <c r="AI80" s="433"/>
      <c r="AJ80" s="433"/>
      <c r="AK80" s="433"/>
      <c r="AL80" s="433"/>
      <c r="AM80" s="433"/>
      <c r="AN80" s="433"/>
      <c r="AO80" s="433"/>
      <c r="AP80" s="433"/>
      <c r="AQ80" s="433"/>
      <c r="AR80" s="433"/>
      <c r="BW80" s="410"/>
    </row>
    <row r="81" spans="21:75" x14ac:dyDescent="0.2">
      <c r="U81" s="433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3"/>
      <c r="AH81" s="433"/>
      <c r="AI81" s="433"/>
      <c r="AJ81" s="433"/>
      <c r="AK81" s="433"/>
      <c r="AL81" s="433"/>
      <c r="AM81" s="433"/>
      <c r="AN81" s="433"/>
      <c r="AO81" s="433"/>
      <c r="AP81" s="433"/>
      <c r="AQ81" s="433"/>
      <c r="AR81" s="433"/>
      <c r="BW81" s="410"/>
    </row>
    <row r="82" spans="21:75" x14ac:dyDescent="0.2"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433"/>
      <c r="AF82" s="433"/>
      <c r="AG82" s="433"/>
      <c r="AH82" s="433"/>
      <c r="AI82" s="433"/>
      <c r="AJ82" s="433"/>
      <c r="AK82" s="433"/>
      <c r="AL82" s="433"/>
      <c r="AM82" s="433"/>
      <c r="AN82" s="433"/>
      <c r="AO82" s="433"/>
      <c r="AP82" s="433"/>
      <c r="AQ82" s="433"/>
      <c r="AR82" s="433"/>
      <c r="BW82" s="410"/>
    </row>
    <row r="83" spans="21:75" x14ac:dyDescent="0.2"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433"/>
      <c r="AF83" s="433"/>
      <c r="AG83" s="433"/>
      <c r="AH83" s="433"/>
      <c r="AI83" s="433"/>
      <c r="AJ83" s="433"/>
      <c r="AK83" s="433"/>
      <c r="AL83" s="433"/>
      <c r="AM83" s="433"/>
      <c r="AN83" s="433"/>
      <c r="AO83" s="433"/>
      <c r="AP83" s="433"/>
      <c r="AQ83" s="433"/>
      <c r="AR83" s="433"/>
      <c r="BW83" s="410"/>
    </row>
    <row r="84" spans="21:75" x14ac:dyDescent="0.2"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433"/>
      <c r="AF84" s="433"/>
      <c r="AG84" s="433"/>
      <c r="AH84" s="433"/>
      <c r="AI84" s="433"/>
      <c r="AJ84" s="433"/>
      <c r="AK84" s="433"/>
      <c r="AL84" s="433"/>
      <c r="AM84" s="433"/>
      <c r="AN84" s="433"/>
      <c r="AO84" s="433"/>
      <c r="AP84" s="433"/>
      <c r="AQ84" s="433"/>
      <c r="AR84" s="433"/>
      <c r="BW84" s="410"/>
    </row>
    <row r="85" spans="21:75" x14ac:dyDescent="0.2">
      <c r="U85" s="433"/>
      <c r="V85" s="433"/>
      <c r="W85" s="433"/>
      <c r="X85" s="433"/>
      <c r="Y85" s="433"/>
      <c r="Z85" s="433"/>
      <c r="AA85" s="433"/>
      <c r="AB85" s="433"/>
      <c r="AC85" s="433"/>
      <c r="AD85" s="433"/>
      <c r="AE85" s="433"/>
      <c r="AF85" s="433"/>
      <c r="AG85" s="433"/>
      <c r="AH85" s="433"/>
      <c r="AI85" s="433"/>
      <c r="AJ85" s="433"/>
      <c r="AK85" s="433"/>
      <c r="AL85" s="433"/>
      <c r="AM85" s="433"/>
      <c r="AN85" s="433"/>
      <c r="AO85" s="433"/>
      <c r="AP85" s="433"/>
      <c r="AQ85" s="433"/>
      <c r="AR85" s="433"/>
      <c r="BW85" s="410"/>
    </row>
    <row r="86" spans="21:75" x14ac:dyDescent="0.2">
      <c r="U86" s="433"/>
      <c r="V86" s="433"/>
      <c r="W86" s="433"/>
      <c r="X86" s="433"/>
      <c r="Y86" s="433"/>
      <c r="Z86" s="433"/>
      <c r="AA86" s="433"/>
      <c r="AB86" s="433"/>
      <c r="AC86" s="433"/>
      <c r="AD86" s="433"/>
      <c r="AE86" s="433"/>
      <c r="AF86" s="433"/>
      <c r="AG86" s="433"/>
      <c r="AH86" s="433"/>
      <c r="AI86" s="433"/>
      <c r="AJ86" s="433"/>
      <c r="AK86" s="433"/>
      <c r="AL86" s="433"/>
      <c r="AM86" s="433"/>
      <c r="AN86" s="433"/>
      <c r="AO86" s="433"/>
      <c r="AP86" s="433"/>
      <c r="AQ86" s="433"/>
      <c r="AR86" s="433"/>
      <c r="BW86" s="410"/>
    </row>
    <row r="87" spans="21:75" x14ac:dyDescent="0.2">
      <c r="U87" s="433"/>
      <c r="V87" s="433"/>
      <c r="W87" s="433"/>
      <c r="X87" s="433"/>
      <c r="Y87" s="433"/>
      <c r="Z87" s="433"/>
      <c r="AA87" s="433"/>
      <c r="AB87" s="433"/>
      <c r="AC87" s="433"/>
      <c r="AD87" s="433"/>
      <c r="AE87" s="433"/>
      <c r="AF87" s="433"/>
      <c r="AG87" s="433"/>
      <c r="AH87" s="433"/>
      <c r="AI87" s="433"/>
      <c r="AJ87" s="433"/>
      <c r="AK87" s="433"/>
      <c r="AL87" s="433"/>
      <c r="AM87" s="433"/>
      <c r="AN87" s="433"/>
      <c r="AO87" s="433"/>
      <c r="AP87" s="433"/>
      <c r="AQ87" s="433"/>
      <c r="AR87" s="433"/>
      <c r="BW87" s="410"/>
    </row>
    <row r="88" spans="21:75" x14ac:dyDescent="0.2">
      <c r="U88" s="433"/>
      <c r="V88" s="433"/>
      <c r="W88" s="433"/>
      <c r="X88" s="433"/>
      <c r="Y88" s="433"/>
      <c r="Z88" s="433"/>
      <c r="AA88" s="433"/>
      <c r="AB88" s="433"/>
      <c r="AC88" s="433"/>
      <c r="AD88" s="433"/>
      <c r="AE88" s="433"/>
      <c r="AF88" s="433"/>
      <c r="AG88" s="433"/>
      <c r="AH88" s="433"/>
      <c r="AI88" s="433"/>
      <c r="AJ88" s="433"/>
      <c r="AK88" s="433"/>
      <c r="AL88" s="433"/>
      <c r="AM88" s="433"/>
      <c r="AN88" s="433"/>
      <c r="AO88" s="433"/>
      <c r="AP88" s="433"/>
      <c r="AQ88" s="433"/>
      <c r="AR88" s="433"/>
      <c r="BW88" s="410"/>
    </row>
    <row r="89" spans="21:75" x14ac:dyDescent="0.2">
      <c r="U89" s="433"/>
      <c r="V89" s="433"/>
      <c r="W89" s="433"/>
      <c r="X89" s="433"/>
      <c r="Y89" s="433"/>
      <c r="Z89" s="433"/>
      <c r="AA89" s="433"/>
      <c r="AB89" s="433"/>
      <c r="AC89" s="433"/>
      <c r="AD89" s="433"/>
      <c r="AE89" s="433"/>
      <c r="AF89" s="433"/>
      <c r="AG89" s="433"/>
      <c r="AH89" s="433"/>
      <c r="AI89" s="433"/>
      <c r="AJ89" s="433"/>
      <c r="AK89" s="433"/>
      <c r="AL89" s="433"/>
      <c r="AM89" s="433"/>
      <c r="AN89" s="433"/>
      <c r="AO89" s="433"/>
      <c r="AP89" s="433"/>
      <c r="AQ89" s="433"/>
      <c r="AR89" s="433"/>
      <c r="BW89" s="410"/>
    </row>
    <row r="90" spans="21:75" x14ac:dyDescent="0.2">
      <c r="U90" s="433"/>
      <c r="V90" s="433"/>
      <c r="W90" s="433"/>
      <c r="X90" s="433"/>
      <c r="Y90" s="433"/>
      <c r="Z90" s="433"/>
      <c r="AA90" s="433"/>
      <c r="AB90" s="433"/>
      <c r="AC90" s="433"/>
      <c r="AD90" s="433"/>
      <c r="AE90" s="433"/>
      <c r="AF90" s="433"/>
      <c r="AG90" s="433"/>
      <c r="AH90" s="433"/>
      <c r="AI90" s="433"/>
      <c r="AJ90" s="433"/>
      <c r="AK90" s="433"/>
      <c r="AL90" s="433"/>
      <c r="AM90" s="433"/>
      <c r="AN90" s="433"/>
      <c r="AO90" s="433"/>
      <c r="AP90" s="433"/>
      <c r="AQ90" s="433"/>
      <c r="AR90" s="433"/>
      <c r="BW90" s="410"/>
    </row>
    <row r="91" spans="21:75" x14ac:dyDescent="0.2">
      <c r="U91" s="433"/>
      <c r="V91" s="433"/>
      <c r="W91" s="433"/>
      <c r="X91" s="433"/>
      <c r="Y91" s="433"/>
      <c r="Z91" s="433"/>
      <c r="AA91" s="433"/>
      <c r="AB91" s="433"/>
      <c r="AC91" s="433"/>
      <c r="AD91" s="433"/>
      <c r="AE91" s="433"/>
      <c r="AF91" s="433"/>
      <c r="AG91" s="433"/>
      <c r="AH91" s="433"/>
      <c r="AI91" s="433"/>
      <c r="AJ91" s="433"/>
      <c r="AK91" s="433"/>
      <c r="AL91" s="433"/>
      <c r="AM91" s="433"/>
      <c r="AN91" s="433"/>
      <c r="AO91" s="433"/>
      <c r="AP91" s="433"/>
      <c r="AQ91" s="433"/>
      <c r="AR91" s="433"/>
      <c r="BW91" s="410"/>
    </row>
    <row r="92" spans="21:75" x14ac:dyDescent="0.2">
      <c r="U92" s="433"/>
      <c r="V92" s="433"/>
      <c r="W92" s="433"/>
      <c r="X92" s="433"/>
      <c r="Y92" s="433"/>
      <c r="Z92" s="433"/>
      <c r="AA92" s="433"/>
      <c r="AB92" s="433"/>
      <c r="AC92" s="433"/>
      <c r="AD92" s="433"/>
      <c r="AE92" s="433"/>
      <c r="AF92" s="433"/>
      <c r="AG92" s="433"/>
      <c r="AH92" s="433"/>
      <c r="AI92" s="433"/>
      <c r="AJ92" s="433"/>
      <c r="AK92" s="433"/>
      <c r="AL92" s="433"/>
      <c r="AM92" s="433"/>
      <c r="AN92" s="433"/>
      <c r="AO92" s="433"/>
      <c r="AP92" s="433"/>
      <c r="AQ92" s="433"/>
      <c r="AR92" s="433"/>
      <c r="BW92" s="410"/>
    </row>
    <row r="93" spans="21:75" x14ac:dyDescent="0.2">
      <c r="U93" s="433"/>
      <c r="V93" s="433"/>
      <c r="W93" s="433"/>
      <c r="X93" s="433"/>
      <c r="Y93" s="433"/>
      <c r="Z93" s="433"/>
      <c r="AA93" s="433"/>
      <c r="AB93" s="433"/>
      <c r="AC93" s="433"/>
      <c r="AD93" s="433"/>
      <c r="AE93" s="433"/>
      <c r="AF93" s="433"/>
      <c r="AG93" s="433"/>
      <c r="AH93" s="433"/>
      <c r="AI93" s="433"/>
      <c r="AJ93" s="433"/>
      <c r="AK93" s="433"/>
      <c r="AL93" s="433"/>
      <c r="AM93" s="433"/>
      <c r="AN93" s="433"/>
      <c r="AO93" s="433"/>
      <c r="AP93" s="433"/>
      <c r="AQ93" s="433"/>
      <c r="AR93" s="433"/>
      <c r="BW93" s="410"/>
    </row>
    <row r="94" spans="21:75" x14ac:dyDescent="0.2">
      <c r="U94" s="433"/>
      <c r="V94" s="433"/>
      <c r="W94" s="433"/>
      <c r="X94" s="433"/>
      <c r="Y94" s="433"/>
      <c r="Z94" s="433"/>
      <c r="AA94" s="433"/>
      <c r="AB94" s="433"/>
      <c r="AC94" s="433"/>
      <c r="AD94" s="433"/>
      <c r="AE94" s="433"/>
      <c r="AF94" s="433"/>
      <c r="AG94" s="433"/>
      <c r="AH94" s="433"/>
      <c r="AI94" s="433"/>
      <c r="AJ94" s="433"/>
      <c r="AK94" s="433"/>
      <c r="AL94" s="433"/>
      <c r="AM94" s="433"/>
      <c r="AN94" s="433"/>
      <c r="AO94" s="433"/>
      <c r="AP94" s="433"/>
      <c r="AQ94" s="433"/>
      <c r="AR94" s="433"/>
      <c r="BW94" s="410"/>
    </row>
    <row r="95" spans="21:75" x14ac:dyDescent="0.2">
      <c r="U95" s="433"/>
      <c r="V95" s="433"/>
      <c r="W95" s="433"/>
      <c r="X95" s="433"/>
      <c r="Y95" s="433"/>
      <c r="Z95" s="433"/>
      <c r="AA95" s="433"/>
      <c r="AB95" s="433"/>
      <c r="AC95" s="433"/>
      <c r="AD95" s="433"/>
      <c r="AE95" s="433"/>
      <c r="AF95" s="433"/>
      <c r="AG95" s="433"/>
      <c r="AH95" s="433"/>
      <c r="AI95" s="433"/>
      <c r="AJ95" s="433"/>
      <c r="AK95" s="433"/>
      <c r="AL95" s="433"/>
      <c r="AM95" s="433"/>
      <c r="AN95" s="433"/>
      <c r="AO95" s="433"/>
      <c r="AP95" s="433"/>
      <c r="AQ95" s="433"/>
      <c r="AR95" s="433"/>
      <c r="BW95" s="410"/>
    </row>
    <row r="96" spans="21:75" x14ac:dyDescent="0.2">
      <c r="U96" s="433"/>
      <c r="V96" s="433"/>
      <c r="W96" s="433"/>
      <c r="X96" s="433"/>
      <c r="Y96" s="433"/>
      <c r="Z96" s="433"/>
      <c r="AA96" s="433"/>
      <c r="AB96" s="433"/>
      <c r="AC96" s="433"/>
      <c r="AD96" s="433"/>
      <c r="AE96" s="433"/>
      <c r="AF96" s="433"/>
      <c r="AG96" s="433"/>
      <c r="AH96" s="433"/>
      <c r="AI96" s="433"/>
      <c r="AJ96" s="433"/>
      <c r="AK96" s="433"/>
      <c r="AL96" s="433"/>
      <c r="AM96" s="433"/>
      <c r="AN96" s="433"/>
      <c r="AO96" s="433"/>
      <c r="AP96" s="433"/>
      <c r="AQ96" s="433"/>
      <c r="AR96" s="433"/>
      <c r="BW96" s="410"/>
    </row>
    <row r="97" spans="21:75" x14ac:dyDescent="0.2">
      <c r="U97" s="433"/>
      <c r="V97" s="433"/>
      <c r="W97" s="433"/>
      <c r="X97" s="433"/>
      <c r="Y97" s="433"/>
      <c r="Z97" s="433"/>
      <c r="AA97" s="433"/>
      <c r="AB97" s="433"/>
      <c r="AC97" s="433"/>
      <c r="AD97" s="433"/>
      <c r="AE97" s="433"/>
      <c r="AF97" s="433"/>
      <c r="AG97" s="433"/>
      <c r="AH97" s="433"/>
      <c r="AI97" s="433"/>
      <c r="AJ97" s="433"/>
      <c r="AK97" s="433"/>
      <c r="AL97" s="433"/>
      <c r="AM97" s="433"/>
      <c r="AN97" s="433"/>
      <c r="AO97" s="433"/>
      <c r="AP97" s="433"/>
      <c r="AQ97" s="433"/>
      <c r="AR97" s="433"/>
      <c r="BW97" s="410"/>
    </row>
    <row r="98" spans="21:75" x14ac:dyDescent="0.2"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3"/>
      <c r="AH98" s="433"/>
      <c r="AI98" s="433"/>
      <c r="AJ98" s="433"/>
      <c r="AK98" s="433"/>
      <c r="AL98" s="433"/>
      <c r="AM98" s="433"/>
      <c r="AN98" s="433"/>
      <c r="AO98" s="433"/>
      <c r="AP98" s="433"/>
      <c r="AQ98" s="433"/>
      <c r="AR98" s="433"/>
      <c r="BW98" s="410"/>
    </row>
    <row r="99" spans="21:75" x14ac:dyDescent="0.2"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3"/>
      <c r="AH99" s="433"/>
      <c r="AI99" s="433"/>
      <c r="AJ99" s="433"/>
      <c r="AK99" s="433"/>
      <c r="AL99" s="433"/>
      <c r="AM99" s="433"/>
      <c r="AN99" s="433"/>
      <c r="AO99" s="433"/>
      <c r="AP99" s="433"/>
      <c r="AQ99" s="433"/>
      <c r="AR99" s="433"/>
      <c r="BW99" s="410"/>
    </row>
    <row r="100" spans="21:75" x14ac:dyDescent="0.2"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3"/>
      <c r="AH100" s="433"/>
      <c r="AI100" s="433"/>
      <c r="AJ100" s="433"/>
      <c r="AK100" s="433"/>
      <c r="AL100" s="433"/>
      <c r="AM100" s="433"/>
      <c r="AN100" s="433"/>
      <c r="AO100" s="433"/>
      <c r="AP100" s="433"/>
      <c r="AQ100" s="433"/>
      <c r="AR100" s="433"/>
      <c r="BW100" s="410"/>
    </row>
    <row r="101" spans="21:75" x14ac:dyDescent="0.2"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3"/>
      <c r="AH101" s="433"/>
      <c r="AI101" s="433"/>
      <c r="AJ101" s="433"/>
      <c r="AK101" s="433"/>
      <c r="AL101" s="433"/>
      <c r="AM101" s="433"/>
      <c r="AN101" s="433"/>
      <c r="AO101" s="433"/>
      <c r="AP101" s="433"/>
      <c r="AQ101" s="433"/>
      <c r="AR101" s="433"/>
      <c r="BW101" s="410"/>
    </row>
    <row r="102" spans="21:75" x14ac:dyDescent="0.2"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3"/>
      <c r="AH102" s="433"/>
      <c r="AI102" s="433"/>
      <c r="AJ102" s="433"/>
      <c r="AK102" s="433"/>
      <c r="AL102" s="433"/>
      <c r="AM102" s="433"/>
      <c r="AN102" s="433"/>
      <c r="AO102" s="433"/>
      <c r="AP102" s="433"/>
      <c r="AQ102" s="433"/>
      <c r="AR102" s="433"/>
      <c r="BW102" s="410"/>
    </row>
    <row r="103" spans="21:75" x14ac:dyDescent="0.2"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3"/>
      <c r="AH103" s="433"/>
      <c r="AI103" s="433"/>
      <c r="AJ103" s="433"/>
      <c r="AK103" s="433"/>
      <c r="AL103" s="433"/>
      <c r="AM103" s="433"/>
      <c r="AN103" s="433"/>
      <c r="AO103" s="433"/>
      <c r="AP103" s="433"/>
      <c r="AQ103" s="433"/>
      <c r="AR103" s="433"/>
      <c r="BW103" s="410"/>
    </row>
    <row r="104" spans="21:75" x14ac:dyDescent="0.2"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3"/>
      <c r="AH104" s="433"/>
      <c r="AI104" s="433"/>
      <c r="AJ104" s="433"/>
      <c r="AK104" s="433"/>
      <c r="AL104" s="433"/>
      <c r="AM104" s="433"/>
      <c r="AN104" s="433"/>
      <c r="AO104" s="433"/>
      <c r="AP104" s="433"/>
      <c r="AQ104" s="433"/>
      <c r="AR104" s="433"/>
      <c r="BW104" s="410"/>
    </row>
    <row r="105" spans="21:75" x14ac:dyDescent="0.2"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3"/>
      <c r="AH105" s="433"/>
      <c r="AI105" s="433"/>
      <c r="AJ105" s="433"/>
      <c r="AK105" s="433"/>
      <c r="AL105" s="433"/>
      <c r="AM105" s="433"/>
      <c r="AN105" s="433"/>
      <c r="AO105" s="433"/>
      <c r="AP105" s="433"/>
      <c r="AQ105" s="433"/>
      <c r="AR105" s="433"/>
      <c r="BW105" s="410"/>
    </row>
    <row r="106" spans="21:75" x14ac:dyDescent="0.2"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3"/>
      <c r="AH106" s="433"/>
      <c r="AI106" s="433"/>
      <c r="AJ106" s="433"/>
      <c r="AK106" s="433"/>
      <c r="AL106" s="433"/>
      <c r="AM106" s="433"/>
      <c r="AN106" s="433"/>
      <c r="AO106" s="433"/>
      <c r="AP106" s="433"/>
      <c r="AQ106" s="433"/>
      <c r="AR106" s="433"/>
      <c r="BW106" s="410"/>
    </row>
    <row r="107" spans="21:75" x14ac:dyDescent="0.2"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3"/>
      <c r="AH107" s="433"/>
      <c r="AI107" s="433"/>
      <c r="AJ107" s="433"/>
      <c r="AK107" s="433"/>
      <c r="AL107" s="433"/>
      <c r="AM107" s="433"/>
      <c r="AN107" s="433"/>
      <c r="AO107" s="433"/>
      <c r="AP107" s="433"/>
      <c r="AQ107" s="433"/>
      <c r="AR107" s="433"/>
      <c r="BW107" s="410"/>
    </row>
    <row r="108" spans="21:75" x14ac:dyDescent="0.2">
      <c r="U108" s="433"/>
      <c r="V108" s="433"/>
      <c r="W108" s="433"/>
      <c r="X108" s="433"/>
      <c r="Y108" s="433"/>
      <c r="Z108" s="433"/>
      <c r="AA108" s="433"/>
      <c r="AB108" s="433"/>
      <c r="AC108" s="433"/>
      <c r="AD108" s="433"/>
      <c r="AE108" s="433"/>
      <c r="AF108" s="433"/>
      <c r="AG108" s="433"/>
      <c r="AH108" s="433"/>
      <c r="AI108" s="433"/>
      <c r="AJ108" s="433"/>
      <c r="AK108" s="433"/>
      <c r="AL108" s="433"/>
      <c r="AM108" s="433"/>
      <c r="AN108" s="433"/>
      <c r="AO108" s="433"/>
      <c r="AP108" s="433"/>
      <c r="AQ108" s="433"/>
      <c r="AR108" s="433"/>
      <c r="BW108" s="410"/>
    </row>
    <row r="109" spans="21:75" x14ac:dyDescent="0.2">
      <c r="U109" s="433"/>
      <c r="V109" s="433"/>
      <c r="W109" s="433"/>
      <c r="X109" s="433"/>
      <c r="Y109" s="433"/>
      <c r="Z109" s="433"/>
      <c r="AA109" s="433"/>
      <c r="AB109" s="433"/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3"/>
      <c r="AN109" s="433"/>
      <c r="AO109" s="433"/>
      <c r="AP109" s="433"/>
      <c r="AQ109" s="433"/>
      <c r="AR109" s="433"/>
      <c r="BW109" s="410"/>
    </row>
    <row r="110" spans="21:75" x14ac:dyDescent="0.2"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3"/>
      <c r="AH110" s="433"/>
      <c r="AI110" s="433"/>
      <c r="AJ110" s="433"/>
      <c r="AK110" s="433"/>
      <c r="AL110" s="433"/>
      <c r="AM110" s="433"/>
      <c r="AN110" s="433"/>
      <c r="AO110" s="433"/>
      <c r="AP110" s="433"/>
      <c r="AQ110" s="433"/>
      <c r="AR110" s="433"/>
      <c r="BW110" s="410"/>
    </row>
    <row r="111" spans="21:75" x14ac:dyDescent="0.2"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BW111" s="410"/>
    </row>
    <row r="112" spans="21:75" x14ac:dyDescent="0.2"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BW112" s="410"/>
    </row>
    <row r="113" spans="21:75" x14ac:dyDescent="0.2"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3"/>
      <c r="AH113" s="433"/>
      <c r="AI113" s="433"/>
      <c r="AJ113" s="433"/>
      <c r="AK113" s="433"/>
      <c r="AL113" s="433"/>
      <c r="AM113" s="433"/>
      <c r="AN113" s="433"/>
      <c r="AO113" s="433"/>
      <c r="AP113" s="433"/>
      <c r="AQ113" s="433"/>
      <c r="AR113" s="433"/>
      <c r="BW113" s="410"/>
    </row>
    <row r="114" spans="21:75" x14ac:dyDescent="0.2"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3"/>
      <c r="AH114" s="433"/>
      <c r="AI114" s="433"/>
      <c r="AJ114" s="433"/>
      <c r="AK114" s="433"/>
      <c r="AL114" s="433"/>
      <c r="AM114" s="433"/>
      <c r="AN114" s="433"/>
      <c r="AO114" s="433"/>
      <c r="AP114" s="433"/>
      <c r="AQ114" s="433"/>
      <c r="AR114" s="433"/>
      <c r="BW114" s="410"/>
    </row>
    <row r="115" spans="21:75" x14ac:dyDescent="0.2"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3"/>
      <c r="AH115" s="433"/>
      <c r="AI115" s="433"/>
      <c r="AJ115" s="433"/>
      <c r="AK115" s="433"/>
      <c r="AL115" s="433"/>
      <c r="AM115" s="433"/>
      <c r="AN115" s="433"/>
      <c r="AO115" s="433"/>
      <c r="AP115" s="433"/>
      <c r="AQ115" s="433"/>
      <c r="AR115" s="433"/>
      <c r="BW115" s="410"/>
    </row>
    <row r="116" spans="21:75" x14ac:dyDescent="0.2"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3"/>
      <c r="AH116" s="433"/>
      <c r="AI116" s="433"/>
      <c r="AJ116" s="433"/>
      <c r="AK116" s="433"/>
      <c r="AL116" s="433"/>
      <c r="AM116" s="433"/>
      <c r="AN116" s="433"/>
      <c r="AO116" s="433"/>
      <c r="AP116" s="433"/>
      <c r="AQ116" s="433"/>
      <c r="AR116" s="433"/>
      <c r="BW116" s="410"/>
    </row>
    <row r="117" spans="21:75" x14ac:dyDescent="0.2"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3"/>
      <c r="AH117" s="433"/>
      <c r="AI117" s="433"/>
      <c r="AJ117" s="433"/>
      <c r="AK117" s="433"/>
      <c r="AL117" s="433"/>
      <c r="AM117" s="433"/>
      <c r="AN117" s="433"/>
      <c r="AO117" s="433"/>
      <c r="AP117" s="433"/>
      <c r="AQ117" s="433"/>
      <c r="AR117" s="433"/>
      <c r="BW117" s="410"/>
    </row>
    <row r="118" spans="21:75" x14ac:dyDescent="0.2">
      <c r="BW118" s="410"/>
    </row>
    <row r="119" spans="21:75" x14ac:dyDescent="0.2">
      <c r="BW119" s="410"/>
    </row>
    <row r="120" spans="21:75" x14ac:dyDescent="0.2">
      <c r="BW120" s="410"/>
    </row>
    <row r="121" spans="21:75" x14ac:dyDescent="0.2">
      <c r="BW121" s="410"/>
    </row>
    <row r="122" spans="21:75" x14ac:dyDescent="0.2">
      <c r="BW122" s="410"/>
    </row>
    <row r="123" spans="21:75" x14ac:dyDescent="0.2">
      <c r="BW123" s="410"/>
    </row>
    <row r="124" spans="21:75" x14ac:dyDescent="0.2">
      <c r="BW124" s="410"/>
    </row>
    <row r="125" spans="21:75" x14ac:dyDescent="0.2">
      <c r="BW125" s="410"/>
    </row>
    <row r="126" spans="21:75" x14ac:dyDescent="0.2">
      <c r="BW126" s="410"/>
    </row>
    <row r="127" spans="21:75" x14ac:dyDescent="0.2">
      <c r="BW127" s="410"/>
    </row>
    <row r="128" spans="21:75" x14ac:dyDescent="0.2">
      <c r="BW128" s="410"/>
    </row>
    <row r="129" spans="75:75" x14ac:dyDescent="0.2">
      <c r="BW129" s="410"/>
    </row>
    <row r="130" spans="75:75" x14ac:dyDescent="0.2">
      <c r="BW130" s="410"/>
    </row>
    <row r="131" spans="75:75" x14ac:dyDescent="0.2">
      <c r="BW131" s="410"/>
    </row>
    <row r="132" spans="75:75" x14ac:dyDescent="0.2">
      <c r="BW132" s="410"/>
    </row>
    <row r="133" spans="75:75" x14ac:dyDescent="0.2">
      <c r="BW133" s="410"/>
    </row>
    <row r="134" spans="75:75" x14ac:dyDescent="0.2">
      <c r="BW134" s="410"/>
    </row>
    <row r="135" spans="75:75" x14ac:dyDescent="0.2">
      <c r="BW135" s="410"/>
    </row>
    <row r="136" spans="75:75" x14ac:dyDescent="0.2">
      <c r="BW136" s="410"/>
    </row>
    <row r="137" spans="75:75" x14ac:dyDescent="0.2">
      <c r="BW137" s="410"/>
    </row>
    <row r="138" spans="75:75" x14ac:dyDescent="0.2">
      <c r="BW138" s="410"/>
    </row>
    <row r="139" spans="75:75" x14ac:dyDescent="0.2">
      <c r="BW139" s="410"/>
    </row>
    <row r="140" spans="75:75" x14ac:dyDescent="0.2">
      <c r="BW140" s="410"/>
    </row>
    <row r="141" spans="75:75" x14ac:dyDescent="0.2">
      <c r="BW141" s="410"/>
    </row>
    <row r="142" spans="75:75" x14ac:dyDescent="0.2">
      <c r="BW142" s="410"/>
    </row>
    <row r="143" spans="75:75" x14ac:dyDescent="0.2">
      <c r="BW143" s="410"/>
    </row>
    <row r="144" spans="75:75" x14ac:dyDescent="0.2">
      <c r="BW144" s="410"/>
    </row>
    <row r="145" spans="75:75" x14ac:dyDescent="0.2">
      <c r="BW145" s="410"/>
    </row>
    <row r="146" spans="75:75" x14ac:dyDescent="0.2">
      <c r="BW146" s="410"/>
    </row>
    <row r="147" spans="75:75" x14ac:dyDescent="0.2">
      <c r="BW147" s="410"/>
    </row>
    <row r="148" spans="75:75" x14ac:dyDescent="0.2">
      <c r="BW148" s="410"/>
    </row>
    <row r="149" spans="75:75" x14ac:dyDescent="0.2">
      <c r="BW149" s="410"/>
    </row>
    <row r="150" spans="75:75" x14ac:dyDescent="0.2">
      <c r="BW150" s="410"/>
    </row>
    <row r="151" spans="75:75" x14ac:dyDescent="0.2">
      <c r="BW151" s="410"/>
    </row>
    <row r="152" spans="75:75" x14ac:dyDescent="0.2">
      <c r="BW152" s="410"/>
    </row>
    <row r="153" spans="75:75" x14ac:dyDescent="0.2">
      <c r="BW153" s="410"/>
    </row>
    <row r="154" spans="75:75" x14ac:dyDescent="0.2">
      <c r="BW154" s="410"/>
    </row>
    <row r="155" spans="75:75" x14ac:dyDescent="0.2">
      <c r="BW155" s="410"/>
    </row>
    <row r="156" spans="75:75" x14ac:dyDescent="0.2">
      <c r="BW156" s="410"/>
    </row>
    <row r="157" spans="75:75" x14ac:dyDescent="0.2">
      <c r="BW157" s="410"/>
    </row>
    <row r="158" spans="75:75" x14ac:dyDescent="0.2">
      <c r="BW158" s="410"/>
    </row>
    <row r="159" spans="75:75" x14ac:dyDescent="0.2">
      <c r="BW159" s="410"/>
    </row>
    <row r="160" spans="75:75" x14ac:dyDescent="0.2">
      <c r="BW160" s="410"/>
    </row>
    <row r="161" spans="75:75" x14ac:dyDescent="0.2">
      <c r="BW161" s="410"/>
    </row>
    <row r="162" spans="75:75" x14ac:dyDescent="0.2">
      <c r="BW162" s="410"/>
    </row>
    <row r="163" spans="75:75" x14ac:dyDescent="0.2">
      <c r="BW163" s="410"/>
    </row>
    <row r="164" spans="75:75" x14ac:dyDescent="0.2">
      <c r="BW164" s="410"/>
    </row>
    <row r="165" spans="75:75" x14ac:dyDescent="0.2">
      <c r="BW165" s="410"/>
    </row>
    <row r="166" spans="75:75" x14ac:dyDescent="0.2">
      <c r="BW166" s="410"/>
    </row>
    <row r="167" spans="75:75" x14ac:dyDescent="0.2">
      <c r="BW167" s="410"/>
    </row>
    <row r="168" spans="75:75" x14ac:dyDescent="0.2">
      <c r="BW168" s="410"/>
    </row>
    <row r="169" spans="75:75" x14ac:dyDescent="0.2">
      <c r="BW169" s="410"/>
    </row>
    <row r="170" spans="75:75" x14ac:dyDescent="0.2">
      <c r="BW170" s="410"/>
    </row>
    <row r="171" spans="75:75" x14ac:dyDescent="0.2">
      <c r="BW171" s="410"/>
    </row>
    <row r="172" spans="75:75" x14ac:dyDescent="0.2">
      <c r="BW172" s="410"/>
    </row>
    <row r="173" spans="75:75" x14ac:dyDescent="0.2">
      <c r="BW173" s="410"/>
    </row>
    <row r="174" spans="75:75" x14ac:dyDescent="0.2">
      <c r="BW174" s="410"/>
    </row>
    <row r="175" spans="75:75" x14ac:dyDescent="0.2">
      <c r="BW175" s="410"/>
    </row>
    <row r="176" spans="75:75" x14ac:dyDescent="0.2">
      <c r="BW176" s="410"/>
    </row>
    <row r="177" spans="75:75" x14ac:dyDescent="0.2">
      <c r="BW177" s="410"/>
    </row>
    <row r="178" spans="75:75" x14ac:dyDescent="0.2">
      <c r="BW178" s="410"/>
    </row>
    <row r="179" spans="75:75" x14ac:dyDescent="0.2">
      <c r="BW179" s="410"/>
    </row>
    <row r="180" spans="75:75" x14ac:dyDescent="0.2">
      <c r="BW180" s="410"/>
    </row>
    <row r="181" spans="75:75" x14ac:dyDescent="0.2">
      <c r="BW181" s="410"/>
    </row>
    <row r="182" spans="75:75" x14ac:dyDescent="0.2">
      <c r="BW182" s="410"/>
    </row>
    <row r="183" spans="75:75" x14ac:dyDescent="0.2">
      <c r="BW183" s="410"/>
    </row>
    <row r="184" spans="75:75" x14ac:dyDescent="0.2">
      <c r="BW184" s="410"/>
    </row>
    <row r="185" spans="75:75" x14ac:dyDescent="0.2">
      <c r="BW185" s="410"/>
    </row>
    <row r="186" spans="75:75" x14ac:dyDescent="0.2">
      <c r="BW186" s="410"/>
    </row>
    <row r="187" spans="75:75" x14ac:dyDescent="0.2">
      <c r="BW187" s="410"/>
    </row>
    <row r="188" spans="75:75" x14ac:dyDescent="0.2">
      <c r="BW188" s="410"/>
    </row>
    <row r="189" spans="75:75" x14ac:dyDescent="0.2">
      <c r="BW189" s="410"/>
    </row>
    <row r="190" spans="75:75" x14ac:dyDescent="0.2">
      <c r="BW190" s="410"/>
    </row>
    <row r="191" spans="75:75" x14ac:dyDescent="0.2">
      <c r="BW191" s="410"/>
    </row>
    <row r="192" spans="75:75" x14ac:dyDescent="0.2">
      <c r="BW192" s="410"/>
    </row>
    <row r="193" spans="75:75" x14ac:dyDescent="0.2">
      <c r="BW193" s="410"/>
    </row>
    <row r="194" spans="75:75" x14ac:dyDescent="0.2">
      <c r="BW194" s="410"/>
    </row>
    <row r="195" spans="75:75" x14ac:dyDescent="0.2">
      <c r="BW195" s="410"/>
    </row>
    <row r="196" spans="75:75" x14ac:dyDescent="0.2">
      <c r="BW196" s="410"/>
    </row>
    <row r="197" spans="75:75" x14ac:dyDescent="0.2">
      <c r="BW197" s="410"/>
    </row>
    <row r="198" spans="75:75" x14ac:dyDescent="0.2">
      <c r="BW198" s="410"/>
    </row>
    <row r="199" spans="75:75" x14ac:dyDescent="0.2">
      <c r="BW199" s="410"/>
    </row>
    <row r="200" spans="75:75" x14ac:dyDescent="0.2">
      <c r="BW200" s="410"/>
    </row>
    <row r="201" spans="75:75" x14ac:dyDescent="0.2">
      <c r="BW201" s="410"/>
    </row>
    <row r="202" spans="75:75" x14ac:dyDescent="0.2">
      <c r="BW202" s="410"/>
    </row>
    <row r="203" spans="75:75" x14ac:dyDescent="0.2">
      <c r="BW203" s="410"/>
    </row>
    <row r="204" spans="75:75" x14ac:dyDescent="0.2">
      <c r="BW204" s="410"/>
    </row>
    <row r="205" spans="75:75" x14ac:dyDescent="0.2">
      <c r="BW205" s="410"/>
    </row>
    <row r="206" spans="75:75" x14ac:dyDescent="0.2">
      <c r="BW206" s="410"/>
    </row>
    <row r="207" spans="75:75" x14ac:dyDescent="0.2">
      <c r="BW207" s="410"/>
    </row>
    <row r="208" spans="75:75" x14ac:dyDescent="0.2">
      <c r="BW208" s="410"/>
    </row>
    <row r="209" spans="75:75" x14ac:dyDescent="0.2">
      <c r="BW209" s="410"/>
    </row>
    <row r="210" spans="75:75" x14ac:dyDescent="0.2">
      <c r="BW210" s="410"/>
    </row>
    <row r="211" spans="75:75" x14ac:dyDescent="0.2">
      <c r="BW211" s="410"/>
    </row>
    <row r="212" spans="75:75" x14ac:dyDescent="0.2">
      <c r="BW212" s="410"/>
    </row>
    <row r="213" spans="75:75" x14ac:dyDescent="0.2">
      <c r="BW213" s="410"/>
    </row>
    <row r="214" spans="75:75" x14ac:dyDescent="0.2">
      <c r="BW214" s="410"/>
    </row>
    <row r="215" spans="75:75" x14ac:dyDescent="0.2">
      <c r="BW215" s="410"/>
    </row>
    <row r="216" spans="75:75" x14ac:dyDescent="0.2">
      <c r="BW216" s="410"/>
    </row>
    <row r="217" spans="75:75" x14ac:dyDescent="0.2">
      <c r="BW217" s="410"/>
    </row>
    <row r="218" spans="75:75" x14ac:dyDescent="0.2">
      <c r="BW218" s="410"/>
    </row>
    <row r="219" spans="75:75" x14ac:dyDescent="0.2">
      <c r="BW219" s="410"/>
    </row>
    <row r="220" spans="75:75" x14ac:dyDescent="0.2">
      <c r="BW220" s="410"/>
    </row>
    <row r="221" spans="75:75" x14ac:dyDescent="0.2">
      <c r="BW221" s="410"/>
    </row>
    <row r="222" spans="75:75" x14ac:dyDescent="0.2">
      <c r="BW222" s="410"/>
    </row>
    <row r="223" spans="75:75" x14ac:dyDescent="0.2">
      <c r="BW223" s="410"/>
    </row>
    <row r="224" spans="75:75" x14ac:dyDescent="0.2">
      <c r="BW224" s="410"/>
    </row>
    <row r="225" spans="75:75" x14ac:dyDescent="0.2">
      <c r="BW225" s="410"/>
    </row>
    <row r="226" spans="75:75" x14ac:dyDescent="0.2">
      <c r="BW226" s="410"/>
    </row>
    <row r="227" spans="75:75" x14ac:dyDescent="0.2">
      <c r="BW227" s="410"/>
    </row>
    <row r="228" spans="75:75" x14ac:dyDescent="0.2">
      <c r="BW228" s="410"/>
    </row>
    <row r="229" spans="75:75" x14ac:dyDescent="0.2">
      <c r="BW229" s="410"/>
    </row>
    <row r="230" spans="75:75" x14ac:dyDescent="0.2">
      <c r="BW230" s="410"/>
    </row>
    <row r="231" spans="75:75" x14ac:dyDescent="0.2">
      <c r="BW231" s="410"/>
    </row>
    <row r="232" spans="75:75" x14ac:dyDescent="0.2">
      <c r="BW232" s="410"/>
    </row>
    <row r="233" spans="75:75" x14ac:dyDescent="0.2">
      <c r="BW233" s="410"/>
    </row>
    <row r="234" spans="75:75" x14ac:dyDescent="0.2">
      <c r="BW234" s="410"/>
    </row>
    <row r="235" spans="75:75" x14ac:dyDescent="0.2">
      <c r="BW235" s="410"/>
    </row>
    <row r="236" spans="75:75" x14ac:dyDescent="0.2">
      <c r="BW236" s="410"/>
    </row>
    <row r="237" spans="75:75" x14ac:dyDescent="0.2">
      <c r="BW237" s="410"/>
    </row>
    <row r="238" spans="75:75" x14ac:dyDescent="0.2">
      <c r="BW238" s="410"/>
    </row>
    <row r="239" spans="75:75" x14ac:dyDescent="0.2">
      <c r="BW239" s="410"/>
    </row>
    <row r="240" spans="75:75" x14ac:dyDescent="0.2">
      <c r="BW240" s="410"/>
    </row>
    <row r="241" spans="75:75" x14ac:dyDescent="0.2">
      <c r="BW241" s="410"/>
    </row>
    <row r="242" spans="75:75" x14ac:dyDescent="0.2">
      <c r="BW242" s="410"/>
    </row>
    <row r="243" spans="75:75" x14ac:dyDescent="0.2">
      <c r="BW243" s="410"/>
    </row>
    <row r="244" spans="75:75" x14ac:dyDescent="0.2">
      <c r="BW244" s="410"/>
    </row>
    <row r="245" spans="75:75" x14ac:dyDescent="0.2">
      <c r="BW245" s="410"/>
    </row>
    <row r="246" spans="75:75" x14ac:dyDescent="0.2">
      <c r="BW246" s="410"/>
    </row>
    <row r="247" spans="75:75" x14ac:dyDescent="0.2">
      <c r="BW247" s="410"/>
    </row>
    <row r="248" spans="75:75" x14ac:dyDescent="0.2">
      <c r="BW248" s="410"/>
    </row>
    <row r="249" spans="75:75" x14ac:dyDescent="0.2">
      <c r="BW249" s="410"/>
    </row>
    <row r="250" spans="75:75" x14ac:dyDescent="0.2">
      <c r="BW250" s="410"/>
    </row>
    <row r="251" spans="75:75" x14ac:dyDescent="0.2">
      <c r="BW251" s="410"/>
    </row>
    <row r="252" spans="75:75" x14ac:dyDescent="0.2">
      <c r="BW252" s="410"/>
    </row>
    <row r="253" spans="75:75" x14ac:dyDescent="0.2">
      <c r="BW253" s="410"/>
    </row>
    <row r="254" spans="75:75" x14ac:dyDescent="0.2">
      <c r="BW254" s="410"/>
    </row>
    <row r="255" spans="75:75" x14ac:dyDescent="0.2">
      <c r="BW255" s="410"/>
    </row>
    <row r="256" spans="75:75" x14ac:dyDescent="0.2">
      <c r="BW256" s="410"/>
    </row>
    <row r="257" spans="75:75" x14ac:dyDescent="0.2">
      <c r="BW257" s="410"/>
    </row>
    <row r="258" spans="75:75" x14ac:dyDescent="0.2">
      <c r="BW258" s="410"/>
    </row>
    <row r="259" spans="75:75" x14ac:dyDescent="0.2">
      <c r="BW259" s="410"/>
    </row>
    <row r="260" spans="75:75" x14ac:dyDescent="0.2">
      <c r="BW260" s="410"/>
    </row>
    <row r="261" spans="75:75" x14ac:dyDescent="0.2">
      <c r="BW261" s="410"/>
    </row>
    <row r="262" spans="75:75" x14ac:dyDescent="0.2">
      <c r="BW262" s="410"/>
    </row>
    <row r="263" spans="75:75" x14ac:dyDescent="0.2">
      <c r="BW263" s="410"/>
    </row>
    <row r="264" spans="75:75" x14ac:dyDescent="0.2">
      <c r="BW264" s="410"/>
    </row>
    <row r="265" spans="75:75" x14ac:dyDescent="0.2">
      <c r="BW265" s="410"/>
    </row>
    <row r="266" spans="75:75" x14ac:dyDescent="0.2">
      <c r="BW266" s="410"/>
    </row>
    <row r="267" spans="75:75" x14ac:dyDescent="0.2">
      <c r="BW267" s="410"/>
    </row>
    <row r="268" spans="75:75" x14ac:dyDescent="0.2">
      <c r="BW268" s="410"/>
    </row>
    <row r="269" spans="75:75" x14ac:dyDescent="0.2">
      <c r="BW269" s="410"/>
    </row>
    <row r="270" spans="75:75" x14ac:dyDescent="0.2">
      <c r="BW270" s="410"/>
    </row>
    <row r="271" spans="75:75" x14ac:dyDescent="0.2">
      <c r="BW271" s="410"/>
    </row>
    <row r="272" spans="75:75" x14ac:dyDescent="0.2">
      <c r="BW272" s="410"/>
    </row>
    <row r="273" spans="75:75" x14ac:dyDescent="0.2">
      <c r="BW273" s="410"/>
    </row>
    <row r="274" spans="75:75" x14ac:dyDescent="0.2">
      <c r="BW274" s="410"/>
    </row>
    <row r="275" spans="75:75" x14ac:dyDescent="0.2">
      <c r="BW275" s="410"/>
    </row>
    <row r="276" spans="75:75" x14ac:dyDescent="0.2">
      <c r="BW276" s="410"/>
    </row>
    <row r="277" spans="75:75" x14ac:dyDescent="0.2">
      <c r="BW277" s="410"/>
    </row>
    <row r="278" spans="75:75" x14ac:dyDescent="0.2">
      <c r="BW278" s="410"/>
    </row>
    <row r="279" spans="75:75" x14ac:dyDescent="0.2">
      <c r="BW279" s="410"/>
    </row>
    <row r="280" spans="75:75" x14ac:dyDescent="0.2">
      <c r="BW280" s="410"/>
    </row>
    <row r="281" spans="75:75" x14ac:dyDescent="0.2">
      <c r="BW281" s="410"/>
    </row>
    <row r="282" spans="75:75" x14ac:dyDescent="0.2">
      <c r="BW282" s="410"/>
    </row>
    <row r="283" spans="75:75" x14ac:dyDescent="0.2">
      <c r="BW283" s="410"/>
    </row>
    <row r="284" spans="75:75" x14ac:dyDescent="0.2">
      <c r="BW284" s="410"/>
    </row>
    <row r="285" spans="75:75" x14ac:dyDescent="0.2">
      <c r="BW285" s="410"/>
    </row>
    <row r="286" spans="75:75" x14ac:dyDescent="0.2">
      <c r="BW286" s="410"/>
    </row>
    <row r="287" spans="75:75" x14ac:dyDescent="0.2">
      <c r="BW287" s="410"/>
    </row>
    <row r="288" spans="75:75" x14ac:dyDescent="0.2">
      <c r="BW288" s="410"/>
    </row>
    <row r="289" spans="75:75" x14ac:dyDescent="0.2">
      <c r="BW289" s="410"/>
    </row>
    <row r="290" spans="75:75" x14ac:dyDescent="0.2">
      <c r="BW290" s="410"/>
    </row>
    <row r="291" spans="75:75" x14ac:dyDescent="0.2">
      <c r="BW291" s="410"/>
    </row>
    <row r="292" spans="75:75" x14ac:dyDescent="0.2">
      <c r="BW292" s="410"/>
    </row>
    <row r="293" spans="75:75" x14ac:dyDescent="0.2">
      <c r="BW293" s="410"/>
    </row>
    <row r="294" spans="75:75" x14ac:dyDescent="0.2">
      <c r="BW294" s="410"/>
    </row>
    <row r="295" spans="75:75" x14ac:dyDescent="0.2">
      <c r="BW295" s="410"/>
    </row>
    <row r="296" spans="75:75" x14ac:dyDescent="0.2">
      <c r="BW296" s="410"/>
    </row>
    <row r="297" spans="75:75" x14ac:dyDescent="0.2">
      <c r="BW297" s="410"/>
    </row>
    <row r="298" spans="75:75" x14ac:dyDescent="0.2">
      <c r="BW298" s="410"/>
    </row>
    <row r="299" spans="75:75" x14ac:dyDescent="0.2">
      <c r="BW299" s="410"/>
    </row>
    <row r="300" spans="75:75" x14ac:dyDescent="0.2">
      <c r="BW300" s="410"/>
    </row>
    <row r="301" spans="75:75" x14ac:dyDescent="0.2">
      <c r="BW301" s="410"/>
    </row>
    <row r="302" spans="75:75" x14ac:dyDescent="0.2">
      <c r="BW302" s="410"/>
    </row>
    <row r="303" spans="75:75" x14ac:dyDescent="0.2">
      <c r="BW303" s="410"/>
    </row>
    <row r="304" spans="75:75" x14ac:dyDescent="0.2">
      <c r="BW304" s="410"/>
    </row>
    <row r="305" spans="75:75" x14ac:dyDescent="0.2">
      <c r="BW305" s="410"/>
    </row>
    <row r="306" spans="75:75" x14ac:dyDescent="0.2">
      <c r="BW306" s="410"/>
    </row>
    <row r="307" spans="75:75" x14ac:dyDescent="0.2">
      <c r="BW307" s="410"/>
    </row>
    <row r="308" spans="75:75" x14ac:dyDescent="0.2">
      <c r="BW308" s="410"/>
    </row>
    <row r="309" spans="75:75" x14ac:dyDescent="0.2">
      <c r="BW309" s="410"/>
    </row>
    <row r="310" spans="75:75" x14ac:dyDescent="0.2">
      <c r="BW310" s="410"/>
    </row>
    <row r="311" spans="75:75" x14ac:dyDescent="0.2">
      <c r="BW311" s="410"/>
    </row>
    <row r="312" spans="75:75" x14ac:dyDescent="0.2">
      <c r="BW312" s="410"/>
    </row>
    <row r="313" spans="75:75" x14ac:dyDescent="0.2">
      <c r="BW313" s="410"/>
    </row>
    <row r="314" spans="75:75" x14ac:dyDescent="0.2">
      <c r="BW314" s="410"/>
    </row>
    <row r="315" spans="75:75" x14ac:dyDescent="0.2">
      <c r="BW315" s="410"/>
    </row>
    <row r="316" spans="75:75" x14ac:dyDescent="0.2">
      <c r="BW316" s="410"/>
    </row>
  </sheetData>
  <phoneticPr fontId="2" type="noConversion"/>
  <conditionalFormatting sqref="AV40">
    <cfRule type="cellIs" dxfId="375" priority="377" stopIfTrue="1" operator="between">
      <formula>3.6</formula>
      <formula>5</formula>
    </cfRule>
    <cfRule type="cellIs" dxfId="374" priority="378" stopIfTrue="1" operator="between">
      <formula>2.1</formula>
      <formula>3.5</formula>
    </cfRule>
    <cfRule type="cellIs" dxfId="373" priority="379" stopIfTrue="1" operator="between">
      <formula>0</formula>
      <formula>2</formula>
    </cfRule>
  </conditionalFormatting>
  <conditionalFormatting sqref="AV39">
    <cfRule type="cellIs" dxfId="372" priority="374" stopIfTrue="1" operator="greaterThan">
      <formula>4</formula>
    </cfRule>
    <cfRule type="cellIs" dxfId="371" priority="375" stopIfTrue="1" operator="between">
      <formula>3.1</formula>
      <formula>4</formula>
    </cfRule>
    <cfRule type="cellIs" dxfId="370" priority="376" stopIfTrue="1" operator="between">
      <formula>0</formula>
      <formula>3</formula>
    </cfRule>
  </conditionalFormatting>
  <conditionalFormatting sqref="AV41 AV43">
    <cfRule type="cellIs" dxfId="369" priority="371" stopIfTrue="1" operator="greaterThan">
      <formula>0.5</formula>
    </cfRule>
    <cfRule type="cellIs" dxfId="368" priority="372" stopIfTrue="1" operator="between">
      <formula>0.26</formula>
      <formula>0.5</formula>
    </cfRule>
    <cfRule type="cellIs" dxfId="367" priority="373" stopIfTrue="1" operator="between">
      <formula>0.05</formula>
      <formula>0.25</formula>
    </cfRule>
  </conditionalFormatting>
  <conditionalFormatting sqref="AY39">
    <cfRule type="cellIs" dxfId="366" priority="368" stopIfTrue="1" operator="greaterThan">
      <formula>4</formula>
    </cfRule>
    <cfRule type="cellIs" dxfId="365" priority="369" stopIfTrue="1" operator="between">
      <formula>3.1</formula>
      <formula>4</formula>
    </cfRule>
    <cfRule type="cellIs" dxfId="364" priority="370" stopIfTrue="1" operator="between">
      <formula>0</formula>
      <formula>3</formula>
    </cfRule>
  </conditionalFormatting>
  <conditionalFormatting sqref="AY40">
    <cfRule type="cellIs" dxfId="363" priority="365" stopIfTrue="1" operator="between">
      <formula>3.6</formula>
      <formula>5</formula>
    </cfRule>
    <cfRule type="cellIs" dxfId="362" priority="366" stopIfTrue="1" operator="between">
      <formula>2.1</formula>
      <formula>3.5</formula>
    </cfRule>
    <cfRule type="cellIs" dxfId="361" priority="367" stopIfTrue="1" operator="between">
      <formula>0</formula>
      <formula>2</formula>
    </cfRule>
  </conditionalFormatting>
  <conditionalFormatting sqref="AY41 AY43">
    <cfRule type="cellIs" dxfId="360" priority="362" stopIfTrue="1" operator="greaterThan">
      <formula>0.5</formula>
    </cfRule>
    <cfRule type="cellIs" dxfId="359" priority="363" stopIfTrue="1" operator="between">
      <formula>0.26</formula>
      <formula>0.5</formula>
    </cfRule>
    <cfRule type="cellIs" dxfId="358" priority="364" stopIfTrue="1" operator="between">
      <formula>0.05</formula>
      <formula>0.25</formula>
    </cfRule>
  </conditionalFormatting>
  <conditionalFormatting sqref="BB39">
    <cfRule type="cellIs" dxfId="357" priority="359" stopIfTrue="1" operator="greaterThan">
      <formula>4</formula>
    </cfRule>
    <cfRule type="cellIs" dxfId="356" priority="360" stopIfTrue="1" operator="between">
      <formula>3.1</formula>
      <formula>4</formula>
    </cfRule>
    <cfRule type="cellIs" dxfId="355" priority="361" stopIfTrue="1" operator="between">
      <formula>0</formula>
      <formula>3</formula>
    </cfRule>
  </conditionalFormatting>
  <conditionalFormatting sqref="BB40">
    <cfRule type="cellIs" dxfId="354" priority="356" stopIfTrue="1" operator="between">
      <formula>3.6</formula>
      <formula>5</formula>
    </cfRule>
    <cfRule type="cellIs" dxfId="353" priority="357" stopIfTrue="1" operator="between">
      <formula>2.1</formula>
      <formula>3.5</formula>
    </cfRule>
    <cfRule type="cellIs" dxfId="352" priority="358" stopIfTrue="1" operator="between">
      <formula>0</formula>
      <formula>2</formula>
    </cfRule>
  </conditionalFormatting>
  <conditionalFormatting sqref="BB41 BB43">
    <cfRule type="cellIs" dxfId="351" priority="353" stopIfTrue="1" operator="greaterThan">
      <formula>0.5</formula>
    </cfRule>
    <cfRule type="cellIs" dxfId="350" priority="354" stopIfTrue="1" operator="between">
      <formula>0.26</formula>
      <formula>0.5</formula>
    </cfRule>
    <cfRule type="cellIs" dxfId="349" priority="355" stopIfTrue="1" operator="between">
      <formula>0.05</formula>
      <formula>0.25</formula>
    </cfRule>
  </conditionalFormatting>
  <conditionalFormatting sqref="BE39">
    <cfRule type="cellIs" dxfId="348" priority="350" stopIfTrue="1" operator="greaterThan">
      <formula>4</formula>
    </cfRule>
    <cfRule type="cellIs" dxfId="347" priority="351" stopIfTrue="1" operator="between">
      <formula>3.1</formula>
      <formula>4</formula>
    </cfRule>
    <cfRule type="cellIs" dxfId="346" priority="352" stopIfTrue="1" operator="between">
      <formula>0</formula>
      <formula>3</formula>
    </cfRule>
  </conditionalFormatting>
  <conditionalFormatting sqref="BE40">
    <cfRule type="cellIs" dxfId="345" priority="347" stopIfTrue="1" operator="between">
      <formula>3.6</formula>
      <formula>5</formula>
    </cfRule>
    <cfRule type="cellIs" dxfId="344" priority="348" stopIfTrue="1" operator="between">
      <formula>2.1</formula>
      <formula>3.5</formula>
    </cfRule>
    <cfRule type="cellIs" dxfId="343" priority="349" stopIfTrue="1" operator="between">
      <formula>0</formula>
      <formula>2</formula>
    </cfRule>
  </conditionalFormatting>
  <conditionalFormatting sqref="BE41 BE43">
    <cfRule type="cellIs" dxfId="342" priority="344" stopIfTrue="1" operator="greaterThan">
      <formula>0.5</formula>
    </cfRule>
    <cfRule type="cellIs" dxfId="341" priority="345" stopIfTrue="1" operator="between">
      <formula>0.26</formula>
      <formula>0.5</formula>
    </cfRule>
    <cfRule type="cellIs" dxfId="340" priority="346" stopIfTrue="1" operator="between">
      <formula>0.05</formula>
      <formula>0.25</formula>
    </cfRule>
  </conditionalFormatting>
  <conditionalFormatting sqref="BH39">
    <cfRule type="cellIs" dxfId="339" priority="341" stopIfTrue="1" operator="greaterThan">
      <formula>4</formula>
    </cfRule>
    <cfRule type="cellIs" dxfId="338" priority="342" stopIfTrue="1" operator="between">
      <formula>3.1</formula>
      <formula>4</formula>
    </cfRule>
    <cfRule type="cellIs" dxfId="337" priority="343" stopIfTrue="1" operator="between">
      <formula>0</formula>
      <formula>3</formula>
    </cfRule>
  </conditionalFormatting>
  <conditionalFormatting sqref="BH40">
    <cfRule type="cellIs" dxfId="336" priority="338" stopIfTrue="1" operator="between">
      <formula>3.6</formula>
      <formula>5</formula>
    </cfRule>
    <cfRule type="cellIs" dxfId="335" priority="339" stopIfTrue="1" operator="between">
      <formula>2.1</formula>
      <formula>3.5</formula>
    </cfRule>
    <cfRule type="cellIs" dxfId="334" priority="340" stopIfTrue="1" operator="between">
      <formula>0</formula>
      <formula>2</formula>
    </cfRule>
  </conditionalFormatting>
  <conditionalFormatting sqref="BH41 BH43">
    <cfRule type="cellIs" dxfId="333" priority="335" stopIfTrue="1" operator="greaterThan">
      <formula>0.5</formula>
    </cfRule>
    <cfRule type="cellIs" dxfId="332" priority="336" stopIfTrue="1" operator="between">
      <formula>0.26</formula>
      <formula>0.5</formula>
    </cfRule>
    <cfRule type="cellIs" dxfId="331" priority="337" stopIfTrue="1" operator="between">
      <formula>0.05</formula>
      <formula>0.25</formula>
    </cfRule>
  </conditionalFormatting>
  <conditionalFormatting sqref="BK39">
    <cfRule type="cellIs" dxfId="330" priority="332" stopIfTrue="1" operator="greaterThan">
      <formula>4</formula>
    </cfRule>
    <cfRule type="cellIs" dxfId="329" priority="333" stopIfTrue="1" operator="between">
      <formula>3.1</formula>
      <formula>4</formula>
    </cfRule>
    <cfRule type="cellIs" dxfId="328" priority="334" stopIfTrue="1" operator="between">
      <formula>0</formula>
      <formula>3</formula>
    </cfRule>
  </conditionalFormatting>
  <conditionalFormatting sqref="BK40">
    <cfRule type="cellIs" dxfId="327" priority="329" stopIfTrue="1" operator="between">
      <formula>3.6</formula>
      <formula>5</formula>
    </cfRule>
    <cfRule type="cellIs" dxfId="326" priority="330" stopIfTrue="1" operator="between">
      <formula>2.1</formula>
      <formula>3.5</formula>
    </cfRule>
    <cfRule type="cellIs" dxfId="325" priority="331" stopIfTrue="1" operator="between">
      <formula>0</formula>
      <formula>2</formula>
    </cfRule>
  </conditionalFormatting>
  <conditionalFormatting sqref="BK41 BK43">
    <cfRule type="cellIs" dxfId="324" priority="326" stopIfTrue="1" operator="greaterThan">
      <formula>0.5</formula>
    </cfRule>
    <cfRule type="cellIs" dxfId="323" priority="327" stopIfTrue="1" operator="between">
      <formula>0.26</formula>
      <formula>0.5</formula>
    </cfRule>
    <cfRule type="cellIs" dxfId="322" priority="328" stopIfTrue="1" operator="between">
      <formula>0.05</formula>
      <formula>0.25</formula>
    </cfRule>
  </conditionalFormatting>
  <conditionalFormatting sqref="BN39">
    <cfRule type="cellIs" dxfId="321" priority="323" stopIfTrue="1" operator="greaterThan">
      <formula>4</formula>
    </cfRule>
    <cfRule type="cellIs" dxfId="320" priority="324" stopIfTrue="1" operator="between">
      <formula>3.1</formula>
      <formula>4</formula>
    </cfRule>
    <cfRule type="cellIs" dxfId="319" priority="325" stopIfTrue="1" operator="between">
      <formula>0</formula>
      <formula>3</formula>
    </cfRule>
  </conditionalFormatting>
  <conditionalFormatting sqref="BN40">
    <cfRule type="cellIs" dxfId="318" priority="320" stopIfTrue="1" operator="between">
      <formula>3.6</formula>
      <formula>5</formula>
    </cfRule>
    <cfRule type="cellIs" dxfId="317" priority="321" stopIfTrue="1" operator="between">
      <formula>2.1</formula>
      <formula>3.5</formula>
    </cfRule>
    <cfRule type="cellIs" dxfId="316" priority="322" stopIfTrue="1" operator="between">
      <formula>0</formula>
      <formula>2</formula>
    </cfRule>
  </conditionalFormatting>
  <conditionalFormatting sqref="BN41 BN43">
    <cfRule type="cellIs" dxfId="315" priority="317" stopIfTrue="1" operator="greaterThan">
      <formula>0.5</formula>
    </cfRule>
    <cfRule type="cellIs" dxfId="314" priority="318" stopIfTrue="1" operator="between">
      <formula>0.26</formula>
      <formula>0.5</formula>
    </cfRule>
    <cfRule type="cellIs" dxfId="313" priority="319" stopIfTrue="1" operator="between">
      <formula>0.05</formula>
      <formula>0.25</formula>
    </cfRule>
  </conditionalFormatting>
  <conditionalFormatting sqref="BQ39">
    <cfRule type="cellIs" dxfId="312" priority="314" stopIfTrue="1" operator="greaterThan">
      <formula>4</formula>
    </cfRule>
    <cfRule type="cellIs" dxfId="311" priority="315" stopIfTrue="1" operator="between">
      <formula>3.1</formula>
      <formula>4</formula>
    </cfRule>
    <cfRule type="cellIs" dxfId="310" priority="316" stopIfTrue="1" operator="between">
      <formula>0</formula>
      <formula>3</formula>
    </cfRule>
  </conditionalFormatting>
  <conditionalFormatting sqref="BQ40">
    <cfRule type="cellIs" dxfId="309" priority="311" stopIfTrue="1" operator="between">
      <formula>3.6</formula>
      <formula>5</formula>
    </cfRule>
    <cfRule type="cellIs" dxfId="308" priority="312" stopIfTrue="1" operator="between">
      <formula>2.1</formula>
      <formula>3.5</formula>
    </cfRule>
    <cfRule type="cellIs" dxfId="307" priority="313" stopIfTrue="1" operator="between">
      <formula>0</formula>
      <formula>2</formula>
    </cfRule>
  </conditionalFormatting>
  <conditionalFormatting sqref="BQ41 BQ43">
    <cfRule type="cellIs" dxfId="306" priority="308" stopIfTrue="1" operator="greaterThan">
      <formula>0.5</formula>
    </cfRule>
    <cfRule type="cellIs" dxfId="305" priority="309" stopIfTrue="1" operator="between">
      <formula>0.26</formula>
      <formula>0.5</formula>
    </cfRule>
    <cfRule type="cellIs" dxfId="304" priority="310" stopIfTrue="1" operator="between">
      <formula>0.05</formula>
      <formula>0.25</formula>
    </cfRule>
  </conditionalFormatting>
  <conditionalFormatting sqref="BT39">
    <cfRule type="cellIs" dxfId="303" priority="305" stopIfTrue="1" operator="greaterThan">
      <formula>4</formula>
    </cfRule>
    <cfRule type="cellIs" dxfId="302" priority="306" stopIfTrue="1" operator="between">
      <formula>3.1</formula>
      <formula>4</formula>
    </cfRule>
    <cfRule type="cellIs" dxfId="301" priority="307" stopIfTrue="1" operator="between">
      <formula>0</formula>
      <formula>3</formula>
    </cfRule>
  </conditionalFormatting>
  <conditionalFormatting sqref="BT40">
    <cfRule type="cellIs" dxfId="300" priority="302" stopIfTrue="1" operator="between">
      <formula>3.6</formula>
      <formula>5</formula>
    </cfRule>
    <cfRule type="cellIs" dxfId="299" priority="303" stopIfTrue="1" operator="between">
      <formula>2.1</formula>
      <formula>3.5</formula>
    </cfRule>
    <cfRule type="cellIs" dxfId="298" priority="304" stopIfTrue="1" operator="between">
      <formula>0</formula>
      <formula>2</formula>
    </cfRule>
  </conditionalFormatting>
  <conditionalFormatting sqref="BT41 BT43">
    <cfRule type="cellIs" dxfId="297" priority="299" stopIfTrue="1" operator="greaterThan">
      <formula>0.5</formula>
    </cfRule>
    <cfRule type="cellIs" dxfId="296" priority="300" stopIfTrue="1" operator="between">
      <formula>0.26</formula>
      <formula>0.5</formula>
    </cfRule>
    <cfRule type="cellIs" dxfId="295" priority="301" stopIfTrue="1" operator="between">
      <formula>0.05</formula>
      <formula>0.25</formula>
    </cfRule>
  </conditionalFormatting>
  <conditionalFormatting sqref="BW39">
    <cfRule type="cellIs" dxfId="294" priority="296" stopIfTrue="1" operator="greaterThan">
      <formula>4</formula>
    </cfRule>
    <cfRule type="cellIs" dxfId="293" priority="297" stopIfTrue="1" operator="between">
      <formula>3.1</formula>
      <formula>4</formula>
    </cfRule>
    <cfRule type="cellIs" dxfId="292" priority="298" stopIfTrue="1" operator="between">
      <formula>0</formula>
      <formula>3</formula>
    </cfRule>
  </conditionalFormatting>
  <conditionalFormatting sqref="BW40">
    <cfRule type="cellIs" dxfId="291" priority="293" stopIfTrue="1" operator="between">
      <formula>3.6</formula>
      <formula>5</formula>
    </cfRule>
    <cfRule type="cellIs" dxfId="290" priority="294" stopIfTrue="1" operator="between">
      <formula>2.1</formula>
      <formula>3.5</formula>
    </cfRule>
    <cfRule type="cellIs" dxfId="289" priority="295" stopIfTrue="1" operator="between">
      <formula>0</formula>
      <formula>2</formula>
    </cfRule>
  </conditionalFormatting>
  <conditionalFormatting sqref="BW41 BW43">
    <cfRule type="cellIs" dxfId="288" priority="290" stopIfTrue="1" operator="greaterThan">
      <formula>0.5</formula>
    </cfRule>
    <cfRule type="cellIs" dxfId="287" priority="291" stopIfTrue="1" operator="between">
      <formula>0.26</formula>
      <formula>0.5</formula>
    </cfRule>
    <cfRule type="cellIs" dxfId="286" priority="292" stopIfTrue="1" operator="between">
      <formula>0.05</formula>
      <formula>0.25</formula>
    </cfRule>
  </conditionalFormatting>
  <conditionalFormatting sqref="CA3">
    <cfRule type="cellIs" dxfId="285" priority="288" stopIfTrue="1" operator="between">
      <formula>1</formula>
      <formula>3</formula>
    </cfRule>
    <cfRule type="cellIs" dxfId="284" priority="289" stopIfTrue="1" operator="between">
      <formula>31</formula>
      <formula>4</formula>
    </cfRule>
  </conditionalFormatting>
  <conditionalFormatting sqref="CB3">
    <cfRule type="cellIs" dxfId="283" priority="287" stopIfTrue="1" operator="lessThan">
      <formula>2</formula>
    </cfRule>
  </conditionalFormatting>
  <conditionalFormatting sqref="CC3">
    <cfRule type="cellIs" dxfId="282" priority="286" stopIfTrue="1" operator="greaterThan">
      <formula>0.5</formula>
    </cfRule>
  </conditionalFormatting>
  <conditionalFormatting sqref="AS39">
    <cfRule type="cellIs" dxfId="281" priority="283" stopIfTrue="1" operator="greaterThan">
      <formula>4</formula>
    </cfRule>
    <cfRule type="cellIs" dxfId="280" priority="284" stopIfTrue="1" operator="between">
      <formula>3.1</formula>
      <formula>4</formula>
    </cfRule>
    <cfRule type="cellIs" dxfId="279" priority="285" stopIfTrue="1" operator="between">
      <formula>0</formula>
      <formula>3</formula>
    </cfRule>
  </conditionalFormatting>
  <conditionalFormatting sqref="AS40">
    <cfRule type="cellIs" dxfId="278" priority="280" stopIfTrue="1" operator="between">
      <formula>3.6</formula>
      <formula>5</formula>
    </cfRule>
    <cfRule type="cellIs" dxfId="277" priority="281" stopIfTrue="1" operator="between">
      <formula>2.1</formula>
      <formula>3.5</formula>
    </cfRule>
    <cfRule type="cellIs" dxfId="276" priority="282" stopIfTrue="1" operator="between">
      <formula>0</formula>
      <formula>2</formula>
    </cfRule>
  </conditionalFormatting>
  <conditionalFormatting sqref="AS41 AS43">
    <cfRule type="cellIs" dxfId="275" priority="277" stopIfTrue="1" operator="greaterThan">
      <formula>0.5</formula>
    </cfRule>
    <cfRule type="cellIs" dxfId="274" priority="278" stopIfTrue="1" operator="between">
      <formula>0.26</formula>
      <formula>0.5</formula>
    </cfRule>
    <cfRule type="cellIs" dxfId="273" priority="279" stopIfTrue="1" operator="between">
      <formula>0.05</formula>
      <formula>0.25</formula>
    </cfRule>
  </conditionalFormatting>
  <conditionalFormatting sqref="AP39">
    <cfRule type="cellIs" dxfId="272" priority="274" stopIfTrue="1" operator="greaterThan">
      <formula>4</formula>
    </cfRule>
    <cfRule type="cellIs" dxfId="271" priority="275" stopIfTrue="1" operator="between">
      <formula>3.1</formula>
      <formula>4</formula>
    </cfRule>
    <cfRule type="cellIs" dxfId="270" priority="276" stopIfTrue="1" operator="between">
      <formula>0</formula>
      <formula>3</formula>
    </cfRule>
  </conditionalFormatting>
  <conditionalFormatting sqref="AP40">
    <cfRule type="cellIs" dxfId="269" priority="271" stopIfTrue="1" operator="between">
      <formula>3.6</formula>
      <formula>5</formula>
    </cfRule>
    <cfRule type="cellIs" dxfId="268" priority="272" stopIfTrue="1" operator="between">
      <formula>2.1</formula>
      <formula>3.5</formula>
    </cfRule>
    <cfRule type="cellIs" dxfId="267" priority="273" stopIfTrue="1" operator="between">
      <formula>0</formula>
      <formula>2</formula>
    </cfRule>
  </conditionalFormatting>
  <conditionalFormatting sqref="I42:I43">
    <cfRule type="cellIs" dxfId="266" priority="169" stopIfTrue="1" operator="greaterThan">
      <formula>0.5</formula>
    </cfRule>
    <cfRule type="cellIs" dxfId="265" priority="170" stopIfTrue="1" operator="between">
      <formula>0.26</formula>
      <formula>0.5</formula>
    </cfRule>
    <cfRule type="cellIs" dxfId="264" priority="171" stopIfTrue="1" operator="between">
      <formula>0.05</formula>
      <formula>0.25</formula>
    </cfRule>
  </conditionalFormatting>
  <conditionalFormatting sqref="AP41 AP43">
    <cfRule type="cellIs" dxfId="263" priority="268" stopIfTrue="1" operator="greaterThan">
      <formula>0.5</formula>
    </cfRule>
    <cfRule type="cellIs" dxfId="262" priority="269" stopIfTrue="1" operator="between">
      <formula>0.26</formula>
      <formula>0.5</formula>
    </cfRule>
    <cfRule type="cellIs" dxfId="261" priority="270" stopIfTrue="1" operator="between">
      <formula>0.05</formula>
      <formula>0.25</formula>
    </cfRule>
  </conditionalFormatting>
  <conditionalFormatting sqref="AM39">
    <cfRule type="cellIs" dxfId="260" priority="265" stopIfTrue="1" operator="greaterThan">
      <formula>4</formula>
    </cfRule>
    <cfRule type="cellIs" dxfId="259" priority="266" stopIfTrue="1" operator="between">
      <formula>3.1</formula>
      <formula>4</formula>
    </cfRule>
    <cfRule type="cellIs" dxfId="258" priority="267" stopIfTrue="1" operator="between">
      <formula>0</formula>
      <formula>3</formula>
    </cfRule>
  </conditionalFormatting>
  <conditionalFormatting sqref="AM40">
    <cfRule type="cellIs" dxfId="257" priority="262" stopIfTrue="1" operator="between">
      <formula>3.6</formula>
      <formula>5</formula>
    </cfRule>
    <cfRule type="cellIs" dxfId="256" priority="263" stopIfTrue="1" operator="between">
      <formula>2.1</formula>
      <formula>3.5</formula>
    </cfRule>
    <cfRule type="cellIs" dxfId="255" priority="264" stopIfTrue="1" operator="between">
      <formula>0</formula>
      <formula>2</formula>
    </cfRule>
  </conditionalFormatting>
  <conditionalFormatting sqref="AM41 AM43">
    <cfRule type="cellIs" dxfId="254" priority="259" stopIfTrue="1" operator="greaterThan">
      <formula>0.5</formula>
    </cfRule>
    <cfRule type="cellIs" dxfId="253" priority="260" stopIfTrue="1" operator="between">
      <formula>0.26</formula>
      <formula>0.5</formula>
    </cfRule>
    <cfRule type="cellIs" dxfId="252" priority="261" stopIfTrue="1" operator="between">
      <formula>0.05</formula>
      <formula>0.25</formula>
    </cfRule>
  </conditionalFormatting>
  <conditionalFormatting sqref="AJ39">
    <cfRule type="cellIs" dxfId="251" priority="256" stopIfTrue="1" operator="greaterThan">
      <formula>4</formula>
    </cfRule>
    <cfRule type="cellIs" dxfId="250" priority="257" stopIfTrue="1" operator="between">
      <formula>3.1</formula>
      <formula>4</formula>
    </cfRule>
    <cfRule type="cellIs" dxfId="249" priority="258" stopIfTrue="1" operator="between">
      <formula>0</formula>
      <formula>3</formula>
    </cfRule>
  </conditionalFormatting>
  <conditionalFormatting sqref="AJ40">
    <cfRule type="cellIs" dxfId="248" priority="253" stopIfTrue="1" operator="between">
      <formula>3.6</formula>
      <formula>5</formula>
    </cfRule>
    <cfRule type="cellIs" dxfId="247" priority="254" stopIfTrue="1" operator="between">
      <formula>2.1</formula>
      <formula>3.5</formula>
    </cfRule>
    <cfRule type="cellIs" dxfId="246" priority="255" stopIfTrue="1" operator="between">
      <formula>0</formula>
      <formula>2</formula>
    </cfRule>
  </conditionalFormatting>
  <conditionalFormatting sqref="AJ41 AJ43">
    <cfRule type="cellIs" dxfId="245" priority="250" stopIfTrue="1" operator="greaterThan">
      <formula>0.5</formula>
    </cfRule>
    <cfRule type="cellIs" dxfId="244" priority="251" stopIfTrue="1" operator="between">
      <formula>0.26</formula>
      <formula>0.5</formula>
    </cfRule>
    <cfRule type="cellIs" dxfId="243" priority="252" stopIfTrue="1" operator="between">
      <formula>0.05</formula>
      <formula>0.25</formula>
    </cfRule>
  </conditionalFormatting>
  <conditionalFormatting sqref="AG39">
    <cfRule type="cellIs" dxfId="242" priority="247" stopIfTrue="1" operator="greaterThan">
      <formula>4</formula>
    </cfRule>
    <cfRule type="cellIs" dxfId="241" priority="248" stopIfTrue="1" operator="between">
      <formula>3.1</formula>
      <formula>4</formula>
    </cfRule>
    <cfRule type="cellIs" dxfId="240" priority="249" stopIfTrue="1" operator="between">
      <formula>0</formula>
      <formula>3</formula>
    </cfRule>
  </conditionalFormatting>
  <conditionalFormatting sqref="AG40">
    <cfRule type="cellIs" dxfId="239" priority="244" stopIfTrue="1" operator="between">
      <formula>3.6</formula>
      <formula>5</formula>
    </cfRule>
    <cfRule type="cellIs" dxfId="238" priority="245" stopIfTrue="1" operator="between">
      <formula>2.1</formula>
      <formula>3.5</formula>
    </cfRule>
    <cfRule type="cellIs" dxfId="237" priority="246" stopIfTrue="1" operator="between">
      <formula>0</formula>
      <formula>2</formula>
    </cfRule>
  </conditionalFormatting>
  <conditionalFormatting sqref="AG41 AG43">
    <cfRule type="cellIs" dxfId="236" priority="241" stopIfTrue="1" operator="greaterThan">
      <formula>0.5</formula>
    </cfRule>
    <cfRule type="cellIs" dxfId="235" priority="242" stopIfTrue="1" operator="between">
      <formula>0.26</formula>
      <formula>0.5</formula>
    </cfRule>
    <cfRule type="cellIs" dxfId="234" priority="243" stopIfTrue="1" operator="between">
      <formula>0.05</formula>
      <formula>0.25</formula>
    </cfRule>
  </conditionalFormatting>
  <conditionalFormatting sqref="AD39">
    <cfRule type="cellIs" dxfId="233" priority="238" stopIfTrue="1" operator="greaterThan">
      <formula>4</formula>
    </cfRule>
    <cfRule type="cellIs" dxfId="232" priority="239" stopIfTrue="1" operator="between">
      <formula>3.1</formula>
      <formula>4</formula>
    </cfRule>
    <cfRule type="cellIs" dxfId="231" priority="240" stopIfTrue="1" operator="between">
      <formula>0</formula>
      <formula>3</formula>
    </cfRule>
  </conditionalFormatting>
  <conditionalFormatting sqref="AD40">
    <cfRule type="cellIs" dxfId="230" priority="235" stopIfTrue="1" operator="between">
      <formula>3.6</formula>
      <formula>5</formula>
    </cfRule>
    <cfRule type="cellIs" dxfId="229" priority="236" stopIfTrue="1" operator="between">
      <formula>2.1</formula>
      <formula>3.5</formula>
    </cfRule>
    <cfRule type="cellIs" dxfId="228" priority="237" stopIfTrue="1" operator="between">
      <formula>0</formula>
      <formula>2</formula>
    </cfRule>
  </conditionalFormatting>
  <conditionalFormatting sqref="AD41 AD43">
    <cfRule type="cellIs" dxfId="227" priority="232" stopIfTrue="1" operator="greaterThan">
      <formula>0.5</formula>
    </cfRule>
    <cfRule type="cellIs" dxfId="226" priority="233" stopIfTrue="1" operator="between">
      <formula>0.26</formula>
      <formula>0.5</formula>
    </cfRule>
    <cfRule type="cellIs" dxfId="225" priority="234" stopIfTrue="1" operator="between">
      <formula>0.05</formula>
      <formula>0.25</formula>
    </cfRule>
  </conditionalFormatting>
  <conditionalFormatting sqref="AA39">
    <cfRule type="cellIs" dxfId="224" priority="229" stopIfTrue="1" operator="greaterThan">
      <formula>4</formula>
    </cfRule>
    <cfRule type="cellIs" dxfId="223" priority="230" stopIfTrue="1" operator="between">
      <formula>3.1</formula>
      <formula>4</formula>
    </cfRule>
    <cfRule type="cellIs" dxfId="222" priority="231" stopIfTrue="1" operator="between">
      <formula>0</formula>
      <formula>3</formula>
    </cfRule>
  </conditionalFormatting>
  <conditionalFormatting sqref="AA40">
    <cfRule type="cellIs" dxfId="221" priority="226" stopIfTrue="1" operator="between">
      <formula>3.6</formula>
      <formula>5</formula>
    </cfRule>
    <cfRule type="cellIs" dxfId="220" priority="227" stopIfTrue="1" operator="between">
      <formula>2.1</formula>
      <formula>3.5</formula>
    </cfRule>
    <cfRule type="cellIs" dxfId="219" priority="228" stopIfTrue="1" operator="between">
      <formula>0</formula>
      <formula>2</formula>
    </cfRule>
  </conditionalFormatting>
  <conditionalFormatting sqref="AA41 AA43">
    <cfRule type="cellIs" dxfId="218" priority="223" stopIfTrue="1" operator="greaterThan">
      <formula>0.5</formula>
    </cfRule>
    <cfRule type="cellIs" dxfId="217" priority="224" stopIfTrue="1" operator="between">
      <formula>0.26</formula>
      <formula>0.5</formula>
    </cfRule>
    <cfRule type="cellIs" dxfId="216" priority="225" stopIfTrue="1" operator="between">
      <formula>0.05</formula>
      <formula>0.25</formula>
    </cfRule>
  </conditionalFormatting>
  <conditionalFormatting sqref="X39">
    <cfRule type="cellIs" dxfId="215" priority="220" stopIfTrue="1" operator="greaterThan">
      <formula>4</formula>
    </cfRule>
    <cfRule type="cellIs" dxfId="214" priority="221" stopIfTrue="1" operator="between">
      <formula>3.1</formula>
      <formula>4</formula>
    </cfRule>
    <cfRule type="cellIs" dxfId="213" priority="222" stopIfTrue="1" operator="between">
      <formula>0</formula>
      <formula>3</formula>
    </cfRule>
  </conditionalFormatting>
  <conditionalFormatting sqref="X40">
    <cfRule type="cellIs" dxfId="212" priority="217" stopIfTrue="1" operator="between">
      <formula>3.6</formula>
      <formula>5</formula>
    </cfRule>
    <cfRule type="cellIs" dxfId="211" priority="218" stopIfTrue="1" operator="between">
      <formula>2.1</formula>
      <formula>3.5</formula>
    </cfRule>
    <cfRule type="cellIs" dxfId="210" priority="219" stopIfTrue="1" operator="between">
      <formula>0</formula>
      <formula>2</formula>
    </cfRule>
  </conditionalFormatting>
  <conditionalFormatting sqref="X41 X43">
    <cfRule type="cellIs" dxfId="209" priority="214" stopIfTrue="1" operator="greaterThan">
      <formula>0.5</formula>
    </cfRule>
    <cfRule type="cellIs" dxfId="208" priority="215" stopIfTrue="1" operator="between">
      <formula>0.26</formula>
      <formula>0.5</formula>
    </cfRule>
    <cfRule type="cellIs" dxfId="207" priority="216" stopIfTrue="1" operator="between">
      <formula>0.05</formula>
      <formula>0.25</formula>
    </cfRule>
  </conditionalFormatting>
  <conditionalFormatting sqref="U39">
    <cfRule type="cellIs" dxfId="206" priority="211" stopIfTrue="1" operator="greaterThan">
      <formula>4</formula>
    </cfRule>
    <cfRule type="cellIs" dxfId="205" priority="212" stopIfTrue="1" operator="between">
      <formula>3.1</formula>
      <formula>4</formula>
    </cfRule>
    <cfRule type="cellIs" dxfId="204" priority="213" stopIfTrue="1" operator="between">
      <formula>0</formula>
      <formula>3</formula>
    </cfRule>
  </conditionalFormatting>
  <conditionalFormatting sqref="U40">
    <cfRule type="cellIs" dxfId="203" priority="208" stopIfTrue="1" operator="between">
      <formula>3.6</formula>
      <formula>5</formula>
    </cfRule>
    <cfRule type="cellIs" dxfId="202" priority="209" stopIfTrue="1" operator="between">
      <formula>2.1</formula>
      <formula>3.5</formula>
    </cfRule>
    <cfRule type="cellIs" dxfId="201" priority="210" stopIfTrue="1" operator="between">
      <formula>0</formula>
      <formula>2</formula>
    </cfRule>
  </conditionalFormatting>
  <conditionalFormatting sqref="U41 U43">
    <cfRule type="cellIs" dxfId="200" priority="205" stopIfTrue="1" operator="greaterThan">
      <formula>0.5</formula>
    </cfRule>
    <cfRule type="cellIs" dxfId="199" priority="206" stopIfTrue="1" operator="between">
      <formula>0.26</formula>
      <formula>0.5</formula>
    </cfRule>
    <cfRule type="cellIs" dxfId="198" priority="207" stopIfTrue="1" operator="between">
      <formula>0.05</formula>
      <formula>0.25</formula>
    </cfRule>
  </conditionalFormatting>
  <conditionalFormatting sqref="R39">
    <cfRule type="cellIs" dxfId="197" priority="202" stopIfTrue="1" operator="greaterThan">
      <formula>4</formula>
    </cfRule>
    <cfRule type="cellIs" dxfId="196" priority="203" stopIfTrue="1" operator="between">
      <formula>3.1</formula>
      <formula>4</formula>
    </cfRule>
    <cfRule type="cellIs" dxfId="195" priority="204" stopIfTrue="1" operator="between">
      <formula>0</formula>
      <formula>3</formula>
    </cfRule>
  </conditionalFormatting>
  <conditionalFormatting sqref="R40">
    <cfRule type="cellIs" dxfId="194" priority="199" stopIfTrue="1" operator="between">
      <formula>3.6</formula>
      <formula>5</formula>
    </cfRule>
    <cfRule type="cellIs" dxfId="193" priority="200" stopIfTrue="1" operator="between">
      <formula>2.1</formula>
      <formula>3.5</formula>
    </cfRule>
    <cfRule type="cellIs" dxfId="192" priority="201" stopIfTrue="1" operator="between">
      <formula>0</formula>
      <formula>2</formula>
    </cfRule>
  </conditionalFormatting>
  <conditionalFormatting sqref="R41 R43">
    <cfRule type="cellIs" dxfId="191" priority="196" stopIfTrue="1" operator="greaterThan">
      <formula>0.5</formula>
    </cfRule>
    <cfRule type="cellIs" dxfId="190" priority="197" stopIfTrue="1" operator="between">
      <formula>0.26</formula>
      <formula>0.5</formula>
    </cfRule>
    <cfRule type="cellIs" dxfId="189" priority="198" stopIfTrue="1" operator="between">
      <formula>0.05</formula>
      <formula>0.25</formula>
    </cfRule>
  </conditionalFormatting>
  <conditionalFormatting sqref="O39">
    <cfRule type="cellIs" dxfId="188" priority="193" stopIfTrue="1" operator="greaterThan">
      <formula>4</formula>
    </cfRule>
    <cfRule type="cellIs" dxfId="187" priority="194" stopIfTrue="1" operator="between">
      <formula>3.1</formula>
      <formula>4</formula>
    </cfRule>
    <cfRule type="cellIs" dxfId="186" priority="195" stopIfTrue="1" operator="between">
      <formula>0</formula>
      <formula>3</formula>
    </cfRule>
  </conditionalFormatting>
  <conditionalFormatting sqref="O40">
    <cfRule type="cellIs" dxfId="185" priority="190" stopIfTrue="1" operator="between">
      <formula>3.6</formula>
      <formula>5</formula>
    </cfRule>
    <cfRule type="cellIs" dxfId="184" priority="191" stopIfTrue="1" operator="between">
      <formula>2.1</formula>
      <formula>3.5</formula>
    </cfRule>
    <cfRule type="cellIs" dxfId="183" priority="192" stopIfTrue="1" operator="between">
      <formula>0</formula>
      <formula>2</formula>
    </cfRule>
  </conditionalFormatting>
  <conditionalFormatting sqref="O41 O43">
    <cfRule type="cellIs" dxfId="182" priority="187" stopIfTrue="1" operator="greaterThan">
      <formula>0.5</formula>
    </cfRule>
    <cfRule type="cellIs" dxfId="181" priority="188" stopIfTrue="1" operator="between">
      <formula>0.26</formula>
      <formula>0.5</formula>
    </cfRule>
    <cfRule type="cellIs" dxfId="180" priority="189" stopIfTrue="1" operator="between">
      <formula>0.05</formula>
      <formula>0.25</formula>
    </cfRule>
  </conditionalFormatting>
  <conditionalFormatting sqref="L39">
    <cfRule type="cellIs" dxfId="179" priority="184" stopIfTrue="1" operator="greaterThan">
      <formula>4</formula>
    </cfRule>
    <cfRule type="cellIs" dxfId="178" priority="185" stopIfTrue="1" operator="between">
      <formula>3.1</formula>
      <formula>4</formula>
    </cfRule>
    <cfRule type="cellIs" dxfId="177" priority="186" stopIfTrue="1" operator="between">
      <formula>0</formula>
      <formula>3</formula>
    </cfRule>
  </conditionalFormatting>
  <conditionalFormatting sqref="L40">
    <cfRule type="cellIs" dxfId="176" priority="181" stopIfTrue="1" operator="between">
      <formula>3.6</formula>
      <formula>5</formula>
    </cfRule>
    <cfRule type="cellIs" dxfId="175" priority="182" stopIfTrue="1" operator="between">
      <formula>2.1</formula>
      <formula>3.5</formula>
    </cfRule>
    <cfRule type="cellIs" dxfId="174" priority="183" stopIfTrue="1" operator="between">
      <formula>0</formula>
      <formula>2</formula>
    </cfRule>
  </conditionalFormatting>
  <conditionalFormatting sqref="L41 L43">
    <cfRule type="cellIs" dxfId="173" priority="178" stopIfTrue="1" operator="greaterThan">
      <formula>0.5</formula>
    </cfRule>
    <cfRule type="cellIs" dxfId="172" priority="179" stopIfTrue="1" operator="between">
      <formula>0.26</formula>
      <formula>0.5</formula>
    </cfRule>
    <cfRule type="cellIs" dxfId="171" priority="180" stopIfTrue="1" operator="between">
      <formula>0.05</formula>
      <formula>0.25</formula>
    </cfRule>
  </conditionalFormatting>
  <conditionalFormatting sqref="I39">
    <cfRule type="cellIs" dxfId="170" priority="175" stopIfTrue="1" operator="greaterThan">
      <formula>4</formula>
    </cfRule>
    <cfRule type="cellIs" dxfId="169" priority="176" stopIfTrue="1" operator="between">
      <formula>3.1</formula>
      <formula>4</formula>
    </cfRule>
    <cfRule type="cellIs" dxfId="168" priority="177" stopIfTrue="1" operator="between">
      <formula>0</formula>
      <formula>3</formula>
    </cfRule>
  </conditionalFormatting>
  <conditionalFormatting sqref="I40">
    <cfRule type="cellIs" dxfId="167" priority="172" stopIfTrue="1" operator="between">
      <formula>3.6</formula>
      <formula>5</formula>
    </cfRule>
    <cfRule type="cellIs" dxfId="166" priority="173" stopIfTrue="1" operator="between">
      <formula>2.1</formula>
      <formula>3.5</formula>
    </cfRule>
    <cfRule type="cellIs" dxfId="165" priority="174" stopIfTrue="1" operator="between">
      <formula>0</formula>
      <formula>2</formula>
    </cfRule>
  </conditionalFormatting>
  <conditionalFormatting sqref="I41">
    <cfRule type="cellIs" dxfId="164" priority="166" stopIfTrue="1" operator="greaterThan">
      <formula>0.5</formula>
    </cfRule>
    <cfRule type="cellIs" dxfId="163" priority="167" stopIfTrue="1" operator="between">
      <formula>0.26</formula>
      <formula>0.5</formula>
    </cfRule>
    <cfRule type="cellIs" dxfId="162" priority="168" stopIfTrue="1" operator="between">
      <formula>0.05</formula>
      <formula>0.25</formula>
    </cfRule>
  </conditionalFormatting>
  <conditionalFormatting sqref="I42">
    <cfRule type="cellIs" dxfId="161" priority="162" stopIfTrue="1" operator="greaterThan">
      <formula>49</formula>
    </cfRule>
    <cfRule type="cellIs" dxfId="160" priority="163" stopIfTrue="1" operator="between">
      <formula>20</formula>
      <formula>49</formula>
    </cfRule>
    <cfRule type="cellIs" dxfId="159" priority="164" stopIfTrue="1" operator="lessThan">
      <formula>20</formula>
    </cfRule>
    <cfRule type="cellIs" dxfId="158" priority="165" stopIfTrue="1" operator="lessThan">
      <formula>30</formula>
    </cfRule>
  </conditionalFormatting>
  <conditionalFormatting sqref="L42">
    <cfRule type="cellIs" dxfId="157" priority="159" stopIfTrue="1" operator="greaterThan">
      <formula>0.5</formula>
    </cfRule>
    <cfRule type="cellIs" dxfId="156" priority="160" stopIfTrue="1" operator="between">
      <formula>0.26</formula>
      <formula>0.5</formula>
    </cfRule>
    <cfRule type="cellIs" dxfId="155" priority="161" stopIfTrue="1" operator="between">
      <formula>0.05</formula>
      <formula>0.25</formula>
    </cfRule>
  </conditionalFormatting>
  <conditionalFormatting sqref="L42">
    <cfRule type="cellIs" dxfId="154" priority="155" stopIfTrue="1" operator="greaterThan">
      <formula>49</formula>
    </cfRule>
    <cfRule type="cellIs" dxfId="153" priority="156" stopIfTrue="1" operator="between">
      <formula>20</formula>
      <formula>49</formula>
    </cfRule>
    <cfRule type="cellIs" dxfId="152" priority="157" stopIfTrue="1" operator="lessThan">
      <formula>20</formula>
    </cfRule>
    <cfRule type="cellIs" dxfId="151" priority="158" stopIfTrue="1" operator="lessThan">
      <formula>30</formula>
    </cfRule>
  </conditionalFormatting>
  <conditionalFormatting sqref="O42">
    <cfRule type="cellIs" dxfId="150" priority="152" stopIfTrue="1" operator="greaterThan">
      <formula>0.5</formula>
    </cfRule>
    <cfRule type="cellIs" dxfId="149" priority="153" stopIfTrue="1" operator="between">
      <formula>0.26</formula>
      <formula>0.5</formula>
    </cfRule>
    <cfRule type="cellIs" dxfId="148" priority="154" stopIfTrue="1" operator="between">
      <formula>0.05</formula>
      <formula>0.25</formula>
    </cfRule>
  </conditionalFormatting>
  <conditionalFormatting sqref="O42">
    <cfRule type="cellIs" dxfId="147" priority="148" stopIfTrue="1" operator="greaterThan">
      <formula>49</formula>
    </cfRule>
    <cfRule type="cellIs" dxfId="146" priority="149" stopIfTrue="1" operator="between">
      <formula>20</formula>
      <formula>49</formula>
    </cfRule>
    <cfRule type="cellIs" dxfId="145" priority="150" stopIfTrue="1" operator="lessThan">
      <formula>20</formula>
    </cfRule>
    <cfRule type="cellIs" dxfId="144" priority="151" stopIfTrue="1" operator="lessThan">
      <formula>30</formula>
    </cfRule>
  </conditionalFormatting>
  <conditionalFormatting sqref="R42">
    <cfRule type="cellIs" dxfId="143" priority="145" stopIfTrue="1" operator="greaterThan">
      <formula>0.5</formula>
    </cfRule>
    <cfRule type="cellIs" dxfId="142" priority="146" stopIfTrue="1" operator="between">
      <formula>0.26</formula>
      <formula>0.5</formula>
    </cfRule>
    <cfRule type="cellIs" dxfId="141" priority="147" stopIfTrue="1" operator="between">
      <formula>0.05</formula>
      <formula>0.25</formula>
    </cfRule>
  </conditionalFormatting>
  <conditionalFormatting sqref="R42">
    <cfRule type="cellIs" dxfId="140" priority="141" stopIfTrue="1" operator="greaterThan">
      <formula>49</formula>
    </cfRule>
    <cfRule type="cellIs" dxfId="139" priority="142" stopIfTrue="1" operator="between">
      <formula>20</formula>
      <formula>49</formula>
    </cfRule>
    <cfRule type="cellIs" dxfId="138" priority="143" stopIfTrue="1" operator="lessThan">
      <formula>20</formula>
    </cfRule>
    <cfRule type="cellIs" dxfId="137" priority="144" stopIfTrue="1" operator="lessThan">
      <formula>30</formula>
    </cfRule>
  </conditionalFormatting>
  <conditionalFormatting sqref="U42">
    <cfRule type="cellIs" dxfId="136" priority="138" stopIfTrue="1" operator="greaterThan">
      <formula>0.5</formula>
    </cfRule>
    <cfRule type="cellIs" dxfId="135" priority="139" stopIfTrue="1" operator="between">
      <formula>0.26</formula>
      <formula>0.5</formula>
    </cfRule>
    <cfRule type="cellIs" dxfId="134" priority="140" stopIfTrue="1" operator="between">
      <formula>0.05</formula>
      <formula>0.25</formula>
    </cfRule>
  </conditionalFormatting>
  <conditionalFormatting sqref="U42">
    <cfRule type="cellIs" dxfId="133" priority="134" stopIfTrue="1" operator="greaterThan">
      <formula>49</formula>
    </cfRule>
    <cfRule type="cellIs" dxfId="132" priority="135" stopIfTrue="1" operator="between">
      <formula>20</formula>
      <formula>49</formula>
    </cfRule>
    <cfRule type="cellIs" dxfId="131" priority="136" stopIfTrue="1" operator="lessThan">
      <formula>20</formula>
    </cfRule>
    <cfRule type="cellIs" dxfId="130" priority="137" stopIfTrue="1" operator="lessThan">
      <formula>30</formula>
    </cfRule>
  </conditionalFormatting>
  <conditionalFormatting sqref="X42">
    <cfRule type="cellIs" dxfId="129" priority="131" stopIfTrue="1" operator="greaterThan">
      <formula>0.5</formula>
    </cfRule>
    <cfRule type="cellIs" dxfId="128" priority="132" stopIfTrue="1" operator="between">
      <formula>0.26</formula>
      <formula>0.5</formula>
    </cfRule>
    <cfRule type="cellIs" dxfId="127" priority="133" stopIfTrue="1" operator="between">
      <formula>0.05</formula>
      <formula>0.25</formula>
    </cfRule>
  </conditionalFormatting>
  <conditionalFormatting sqref="X42">
    <cfRule type="cellIs" dxfId="126" priority="127" stopIfTrue="1" operator="greaterThan">
      <formula>49</formula>
    </cfRule>
    <cfRule type="cellIs" dxfId="125" priority="128" stopIfTrue="1" operator="between">
      <formula>20</formula>
      <formula>49</formula>
    </cfRule>
    <cfRule type="cellIs" dxfId="124" priority="129" stopIfTrue="1" operator="lessThan">
      <formula>20</formula>
    </cfRule>
    <cfRule type="cellIs" dxfId="123" priority="130" stopIfTrue="1" operator="lessThan">
      <formula>30</formula>
    </cfRule>
  </conditionalFormatting>
  <conditionalFormatting sqref="AA42">
    <cfRule type="cellIs" dxfId="122" priority="124" stopIfTrue="1" operator="greaterThan">
      <formula>0.5</formula>
    </cfRule>
    <cfRule type="cellIs" dxfId="121" priority="125" stopIfTrue="1" operator="between">
      <formula>0.26</formula>
      <formula>0.5</formula>
    </cfRule>
    <cfRule type="cellIs" dxfId="120" priority="126" stopIfTrue="1" operator="between">
      <formula>0.05</formula>
      <formula>0.25</formula>
    </cfRule>
  </conditionalFormatting>
  <conditionalFormatting sqref="AA42">
    <cfRule type="cellIs" dxfId="119" priority="120" stopIfTrue="1" operator="greaterThan">
      <formula>49</formula>
    </cfRule>
    <cfRule type="cellIs" dxfId="118" priority="121" stopIfTrue="1" operator="between">
      <formula>20</formula>
      <formula>49</formula>
    </cfRule>
    <cfRule type="cellIs" dxfId="117" priority="122" stopIfTrue="1" operator="lessThan">
      <formula>20</formula>
    </cfRule>
    <cfRule type="cellIs" dxfId="116" priority="123" stopIfTrue="1" operator="lessThan">
      <formula>30</formula>
    </cfRule>
  </conditionalFormatting>
  <conditionalFormatting sqref="AD42">
    <cfRule type="cellIs" dxfId="115" priority="117" stopIfTrue="1" operator="greaterThan">
      <formula>0.5</formula>
    </cfRule>
    <cfRule type="cellIs" dxfId="114" priority="118" stopIfTrue="1" operator="between">
      <formula>0.26</formula>
      <formula>0.5</formula>
    </cfRule>
    <cfRule type="cellIs" dxfId="113" priority="119" stopIfTrue="1" operator="between">
      <formula>0.05</formula>
      <formula>0.25</formula>
    </cfRule>
  </conditionalFormatting>
  <conditionalFormatting sqref="AD42">
    <cfRule type="cellIs" dxfId="112" priority="113" stopIfTrue="1" operator="greaterThan">
      <formula>49</formula>
    </cfRule>
    <cfRule type="cellIs" dxfId="111" priority="114" stopIfTrue="1" operator="between">
      <formula>20</formula>
      <formula>49</formula>
    </cfRule>
    <cfRule type="cellIs" dxfId="110" priority="115" stopIfTrue="1" operator="lessThan">
      <formula>20</formula>
    </cfRule>
    <cfRule type="cellIs" dxfId="109" priority="116" stopIfTrue="1" operator="lessThan">
      <formula>30</formula>
    </cfRule>
  </conditionalFormatting>
  <conditionalFormatting sqref="AG42">
    <cfRule type="cellIs" dxfId="108" priority="110" stopIfTrue="1" operator="greaterThan">
      <formula>0.5</formula>
    </cfRule>
    <cfRule type="cellIs" dxfId="107" priority="111" stopIfTrue="1" operator="between">
      <formula>0.26</formula>
      <formula>0.5</formula>
    </cfRule>
    <cfRule type="cellIs" dxfId="106" priority="112" stopIfTrue="1" operator="between">
      <formula>0.05</formula>
      <formula>0.25</formula>
    </cfRule>
  </conditionalFormatting>
  <conditionalFormatting sqref="AG42">
    <cfRule type="cellIs" dxfId="105" priority="106" stopIfTrue="1" operator="greaterThan">
      <formula>49</formula>
    </cfRule>
    <cfRule type="cellIs" dxfId="104" priority="107" stopIfTrue="1" operator="between">
      <formula>20</formula>
      <formula>49</formula>
    </cfRule>
    <cfRule type="cellIs" dxfId="103" priority="108" stopIfTrue="1" operator="lessThan">
      <formula>20</formula>
    </cfRule>
    <cfRule type="cellIs" dxfId="102" priority="109" stopIfTrue="1" operator="lessThan">
      <formula>30</formula>
    </cfRule>
  </conditionalFormatting>
  <conditionalFormatting sqref="AJ42">
    <cfRule type="cellIs" dxfId="101" priority="103" stopIfTrue="1" operator="greaterThan">
      <formula>0.5</formula>
    </cfRule>
    <cfRule type="cellIs" dxfId="100" priority="104" stopIfTrue="1" operator="between">
      <formula>0.26</formula>
      <formula>0.5</formula>
    </cfRule>
    <cfRule type="cellIs" dxfId="99" priority="105" stopIfTrue="1" operator="between">
      <formula>0.05</formula>
      <formula>0.25</formula>
    </cfRule>
  </conditionalFormatting>
  <conditionalFormatting sqref="AJ42">
    <cfRule type="cellIs" dxfId="98" priority="99" stopIfTrue="1" operator="greaterThan">
      <formula>49</formula>
    </cfRule>
    <cfRule type="cellIs" dxfId="97" priority="100" stopIfTrue="1" operator="between">
      <formula>20</formula>
      <formula>49</formula>
    </cfRule>
    <cfRule type="cellIs" dxfId="96" priority="101" stopIfTrue="1" operator="lessThan">
      <formula>20</formula>
    </cfRule>
    <cfRule type="cellIs" dxfId="95" priority="102" stopIfTrue="1" operator="lessThan">
      <formula>30</formula>
    </cfRule>
  </conditionalFormatting>
  <conditionalFormatting sqref="AM42">
    <cfRule type="cellIs" dxfId="94" priority="96" stopIfTrue="1" operator="greaterThan">
      <formula>0.5</formula>
    </cfRule>
    <cfRule type="cellIs" dxfId="93" priority="97" stopIfTrue="1" operator="between">
      <formula>0.26</formula>
      <formula>0.5</formula>
    </cfRule>
    <cfRule type="cellIs" dxfId="92" priority="98" stopIfTrue="1" operator="between">
      <formula>0.05</formula>
      <formula>0.25</formula>
    </cfRule>
  </conditionalFormatting>
  <conditionalFormatting sqref="AM42">
    <cfRule type="cellIs" dxfId="91" priority="92" stopIfTrue="1" operator="greaterThan">
      <formula>49</formula>
    </cfRule>
    <cfRule type="cellIs" dxfId="90" priority="93" stopIfTrue="1" operator="between">
      <formula>20</formula>
      <formula>49</formula>
    </cfRule>
    <cfRule type="cellIs" dxfId="89" priority="94" stopIfTrue="1" operator="lessThan">
      <formula>20</formula>
    </cfRule>
    <cfRule type="cellIs" dxfId="88" priority="95" stopIfTrue="1" operator="lessThan">
      <formula>30</formula>
    </cfRule>
  </conditionalFormatting>
  <conditionalFormatting sqref="AP42">
    <cfRule type="cellIs" dxfId="87" priority="89" stopIfTrue="1" operator="greaterThan">
      <formula>0.5</formula>
    </cfRule>
    <cfRule type="cellIs" dxfId="86" priority="90" stopIfTrue="1" operator="between">
      <formula>0.26</formula>
      <formula>0.5</formula>
    </cfRule>
    <cfRule type="cellIs" dxfId="85" priority="91" stopIfTrue="1" operator="between">
      <formula>0.05</formula>
      <formula>0.25</formula>
    </cfRule>
  </conditionalFormatting>
  <conditionalFormatting sqref="AP42">
    <cfRule type="cellIs" dxfId="84" priority="85" stopIfTrue="1" operator="greaterThan">
      <formula>49</formula>
    </cfRule>
    <cfRule type="cellIs" dxfId="83" priority="86" stopIfTrue="1" operator="between">
      <formula>20</formula>
      <formula>49</formula>
    </cfRule>
    <cfRule type="cellIs" dxfId="82" priority="87" stopIfTrue="1" operator="lessThan">
      <formula>20</formula>
    </cfRule>
    <cfRule type="cellIs" dxfId="81" priority="88" stopIfTrue="1" operator="lessThan">
      <formula>30</formula>
    </cfRule>
  </conditionalFormatting>
  <conditionalFormatting sqref="AS42">
    <cfRule type="cellIs" dxfId="80" priority="82" stopIfTrue="1" operator="greaterThan">
      <formula>0.5</formula>
    </cfRule>
    <cfRule type="cellIs" dxfId="79" priority="83" stopIfTrue="1" operator="between">
      <formula>0.26</formula>
      <formula>0.5</formula>
    </cfRule>
    <cfRule type="cellIs" dxfId="78" priority="84" stopIfTrue="1" operator="between">
      <formula>0.05</formula>
      <formula>0.25</formula>
    </cfRule>
  </conditionalFormatting>
  <conditionalFormatting sqref="AS42">
    <cfRule type="cellIs" dxfId="77" priority="78" stopIfTrue="1" operator="greaterThan">
      <formula>49</formula>
    </cfRule>
    <cfRule type="cellIs" dxfId="76" priority="79" stopIfTrue="1" operator="between">
      <formula>20</formula>
      <formula>49</formula>
    </cfRule>
    <cfRule type="cellIs" dxfId="75" priority="80" stopIfTrue="1" operator="lessThan">
      <formula>20</formula>
    </cfRule>
    <cfRule type="cellIs" dxfId="74" priority="81" stopIfTrue="1" operator="lessThan">
      <formula>30</formula>
    </cfRule>
  </conditionalFormatting>
  <conditionalFormatting sqref="AV42">
    <cfRule type="cellIs" dxfId="73" priority="75" stopIfTrue="1" operator="greaterThan">
      <formula>0.5</formula>
    </cfRule>
    <cfRule type="cellIs" dxfId="72" priority="76" stopIfTrue="1" operator="between">
      <formula>0.26</formula>
      <formula>0.5</formula>
    </cfRule>
    <cfRule type="cellIs" dxfId="71" priority="77" stopIfTrue="1" operator="between">
      <formula>0.05</formula>
      <formula>0.25</formula>
    </cfRule>
  </conditionalFormatting>
  <conditionalFormatting sqref="AV42">
    <cfRule type="cellIs" dxfId="70" priority="71" stopIfTrue="1" operator="greaterThan">
      <formula>49</formula>
    </cfRule>
    <cfRule type="cellIs" dxfId="69" priority="72" stopIfTrue="1" operator="between">
      <formula>20</formula>
      <formula>49</formula>
    </cfRule>
    <cfRule type="cellIs" dxfId="68" priority="73" stopIfTrue="1" operator="lessThan">
      <formula>20</formula>
    </cfRule>
    <cfRule type="cellIs" dxfId="67" priority="74" stopIfTrue="1" operator="lessThan">
      <formula>30</formula>
    </cfRule>
  </conditionalFormatting>
  <conditionalFormatting sqref="AY42">
    <cfRule type="cellIs" dxfId="66" priority="68" stopIfTrue="1" operator="greaterThan">
      <formula>0.5</formula>
    </cfRule>
    <cfRule type="cellIs" dxfId="65" priority="69" stopIfTrue="1" operator="between">
      <formula>0.26</formula>
      <formula>0.5</formula>
    </cfRule>
    <cfRule type="cellIs" dxfId="64" priority="70" stopIfTrue="1" operator="between">
      <formula>0.05</formula>
      <formula>0.25</formula>
    </cfRule>
  </conditionalFormatting>
  <conditionalFormatting sqref="AY42">
    <cfRule type="cellIs" dxfId="63" priority="64" stopIfTrue="1" operator="greaterThan">
      <formula>49</formula>
    </cfRule>
    <cfRule type="cellIs" dxfId="62" priority="65" stopIfTrue="1" operator="between">
      <formula>20</formula>
      <formula>49</formula>
    </cfRule>
    <cfRule type="cellIs" dxfId="61" priority="66" stopIfTrue="1" operator="lessThan">
      <formula>20</formula>
    </cfRule>
    <cfRule type="cellIs" dxfId="60" priority="67" stopIfTrue="1" operator="lessThan">
      <formula>30</formula>
    </cfRule>
  </conditionalFormatting>
  <conditionalFormatting sqref="BB42">
    <cfRule type="cellIs" dxfId="59" priority="61" stopIfTrue="1" operator="greaterThan">
      <formula>0.5</formula>
    </cfRule>
    <cfRule type="cellIs" dxfId="58" priority="62" stopIfTrue="1" operator="between">
      <formula>0.26</formula>
      <formula>0.5</formula>
    </cfRule>
    <cfRule type="cellIs" dxfId="57" priority="63" stopIfTrue="1" operator="between">
      <formula>0.05</formula>
      <formula>0.25</formula>
    </cfRule>
  </conditionalFormatting>
  <conditionalFormatting sqref="BB42">
    <cfRule type="cellIs" dxfId="56" priority="57" stopIfTrue="1" operator="greaterThan">
      <formula>49</formula>
    </cfRule>
    <cfRule type="cellIs" dxfId="55" priority="58" stopIfTrue="1" operator="between">
      <formula>20</formula>
      <formula>49</formula>
    </cfRule>
    <cfRule type="cellIs" dxfId="54" priority="59" stopIfTrue="1" operator="lessThan">
      <formula>20</formula>
    </cfRule>
    <cfRule type="cellIs" dxfId="53" priority="60" stopIfTrue="1" operator="lessThan">
      <formula>30</formula>
    </cfRule>
  </conditionalFormatting>
  <conditionalFormatting sqref="BE42">
    <cfRule type="cellIs" dxfId="52" priority="54" stopIfTrue="1" operator="greaterThan">
      <formula>0.5</formula>
    </cfRule>
    <cfRule type="cellIs" dxfId="51" priority="55" stopIfTrue="1" operator="between">
      <formula>0.26</formula>
      <formula>0.5</formula>
    </cfRule>
    <cfRule type="cellIs" dxfId="50" priority="56" stopIfTrue="1" operator="between">
      <formula>0.05</formula>
      <formula>0.25</formula>
    </cfRule>
  </conditionalFormatting>
  <conditionalFormatting sqref="BE42">
    <cfRule type="cellIs" dxfId="49" priority="50" stopIfTrue="1" operator="greaterThan">
      <formula>49</formula>
    </cfRule>
    <cfRule type="cellIs" dxfId="48" priority="51" stopIfTrue="1" operator="between">
      <formula>20</formula>
      <formula>49</formula>
    </cfRule>
    <cfRule type="cellIs" dxfId="47" priority="52" stopIfTrue="1" operator="lessThan">
      <formula>20</formula>
    </cfRule>
    <cfRule type="cellIs" dxfId="46" priority="53" stopIfTrue="1" operator="lessThan">
      <formula>30</formula>
    </cfRule>
  </conditionalFormatting>
  <conditionalFormatting sqref="BH42">
    <cfRule type="cellIs" dxfId="45" priority="47" stopIfTrue="1" operator="greaterThan">
      <formula>0.5</formula>
    </cfRule>
    <cfRule type="cellIs" dxfId="44" priority="48" stopIfTrue="1" operator="between">
      <formula>0.26</formula>
      <formula>0.5</formula>
    </cfRule>
    <cfRule type="cellIs" dxfId="43" priority="49" stopIfTrue="1" operator="between">
      <formula>0.05</formula>
      <formula>0.25</formula>
    </cfRule>
  </conditionalFormatting>
  <conditionalFormatting sqref="BH42">
    <cfRule type="cellIs" dxfId="42" priority="43" stopIfTrue="1" operator="greaterThan">
      <formula>49</formula>
    </cfRule>
    <cfRule type="cellIs" dxfId="41" priority="44" stopIfTrue="1" operator="between">
      <formula>20</formula>
      <formula>49</formula>
    </cfRule>
    <cfRule type="cellIs" dxfId="40" priority="45" stopIfTrue="1" operator="lessThan">
      <formula>20</formula>
    </cfRule>
    <cfRule type="cellIs" dxfId="39" priority="46" stopIfTrue="1" operator="lessThan">
      <formula>30</formula>
    </cfRule>
  </conditionalFormatting>
  <conditionalFormatting sqref="BK42">
    <cfRule type="cellIs" dxfId="38" priority="40" stopIfTrue="1" operator="greaterThan">
      <formula>0.5</formula>
    </cfRule>
    <cfRule type="cellIs" dxfId="37" priority="41" stopIfTrue="1" operator="between">
      <formula>0.26</formula>
      <formula>0.5</formula>
    </cfRule>
    <cfRule type="cellIs" dxfId="36" priority="42" stopIfTrue="1" operator="between">
      <formula>0.05</formula>
      <formula>0.25</formula>
    </cfRule>
  </conditionalFormatting>
  <conditionalFormatting sqref="BK42">
    <cfRule type="cellIs" dxfId="35" priority="36" stopIfTrue="1" operator="greaterThan">
      <formula>49</formula>
    </cfRule>
    <cfRule type="cellIs" dxfId="34" priority="37" stopIfTrue="1" operator="between">
      <formula>20</formula>
      <formula>49</formula>
    </cfRule>
    <cfRule type="cellIs" dxfId="33" priority="38" stopIfTrue="1" operator="lessThan">
      <formula>20</formula>
    </cfRule>
    <cfRule type="cellIs" dxfId="32" priority="39" stopIfTrue="1" operator="lessThan">
      <formula>30</formula>
    </cfRule>
  </conditionalFormatting>
  <conditionalFormatting sqref="BN42">
    <cfRule type="cellIs" dxfId="31" priority="33" stopIfTrue="1" operator="greaterThan">
      <formula>0.5</formula>
    </cfRule>
    <cfRule type="cellIs" dxfId="30" priority="34" stopIfTrue="1" operator="between">
      <formula>0.26</formula>
      <formula>0.5</formula>
    </cfRule>
    <cfRule type="cellIs" dxfId="29" priority="35" stopIfTrue="1" operator="between">
      <formula>0.05</formula>
      <formula>0.25</formula>
    </cfRule>
  </conditionalFormatting>
  <conditionalFormatting sqref="BN42">
    <cfRule type="cellIs" dxfId="28" priority="29" stopIfTrue="1" operator="greaterThan">
      <formula>49</formula>
    </cfRule>
    <cfRule type="cellIs" dxfId="27" priority="30" stopIfTrue="1" operator="between">
      <formula>20</formula>
      <formula>49</formula>
    </cfRule>
    <cfRule type="cellIs" dxfId="26" priority="31" stopIfTrue="1" operator="lessThan">
      <formula>20</formula>
    </cfRule>
    <cfRule type="cellIs" dxfId="25" priority="32" stopIfTrue="1" operator="lessThan">
      <formula>30</formula>
    </cfRule>
  </conditionalFormatting>
  <conditionalFormatting sqref="BQ42">
    <cfRule type="cellIs" dxfId="24" priority="26" stopIfTrue="1" operator="greaterThan">
      <formula>0.5</formula>
    </cfRule>
    <cfRule type="cellIs" dxfId="23" priority="27" stopIfTrue="1" operator="between">
      <formula>0.26</formula>
      <formula>0.5</formula>
    </cfRule>
    <cfRule type="cellIs" dxfId="22" priority="28" stopIfTrue="1" operator="between">
      <formula>0.05</formula>
      <formula>0.25</formula>
    </cfRule>
  </conditionalFormatting>
  <conditionalFormatting sqref="BQ42">
    <cfRule type="cellIs" dxfId="21" priority="22" stopIfTrue="1" operator="greaterThan">
      <formula>49</formula>
    </cfRule>
    <cfRule type="cellIs" dxfId="20" priority="23" stopIfTrue="1" operator="between">
      <formula>20</formula>
      <formula>49</formula>
    </cfRule>
    <cfRule type="cellIs" dxfId="19" priority="24" stopIfTrue="1" operator="lessThan">
      <formula>20</formula>
    </cfRule>
    <cfRule type="cellIs" dxfId="18" priority="25" stopIfTrue="1" operator="lessThan">
      <formula>30</formula>
    </cfRule>
  </conditionalFormatting>
  <conditionalFormatting sqref="BT42">
    <cfRule type="cellIs" dxfId="17" priority="19" stopIfTrue="1" operator="greaterThan">
      <formula>0.5</formula>
    </cfRule>
    <cfRule type="cellIs" dxfId="16" priority="20" stopIfTrue="1" operator="between">
      <formula>0.26</formula>
      <formula>0.5</formula>
    </cfRule>
    <cfRule type="cellIs" dxfId="15" priority="21" stopIfTrue="1" operator="between">
      <formula>0.05</formula>
      <formula>0.25</formula>
    </cfRule>
  </conditionalFormatting>
  <conditionalFormatting sqref="BT42">
    <cfRule type="cellIs" dxfId="14" priority="15" stopIfTrue="1" operator="greaterThan">
      <formula>49</formula>
    </cfRule>
    <cfRule type="cellIs" dxfId="13" priority="16" stopIfTrue="1" operator="between">
      <formula>20</formula>
      <formula>49</formula>
    </cfRule>
    <cfRule type="cellIs" dxfId="12" priority="17" stopIfTrue="1" operator="lessThan">
      <formula>20</formula>
    </cfRule>
    <cfRule type="cellIs" dxfId="11" priority="18" stopIfTrue="1" operator="lessThan">
      <formula>30</formula>
    </cfRule>
  </conditionalFormatting>
  <conditionalFormatting sqref="BW42">
    <cfRule type="cellIs" dxfId="10" priority="12" stopIfTrue="1" operator="greaterThan">
      <formula>0.5</formula>
    </cfRule>
    <cfRule type="cellIs" dxfId="9" priority="13" stopIfTrue="1" operator="between">
      <formula>0.26</formula>
      <formula>0.5</formula>
    </cfRule>
    <cfRule type="cellIs" dxfId="8" priority="14" stopIfTrue="1" operator="between">
      <formula>0.05</formula>
      <formula>0.25</formula>
    </cfRule>
  </conditionalFormatting>
  <conditionalFormatting sqref="BW42">
    <cfRule type="cellIs" dxfId="7" priority="8" stopIfTrue="1" operator="greaterThan">
      <formula>49</formula>
    </cfRule>
    <cfRule type="cellIs" dxfId="6" priority="9" stopIfTrue="1" operator="between">
      <formula>20</formula>
      <formula>49</formula>
    </cfRule>
    <cfRule type="cellIs" dxfId="5" priority="10" stopIfTrue="1" operator="lessThan">
      <formula>20</formula>
    </cfRule>
    <cfRule type="cellIs" dxfId="4" priority="11" stopIfTrue="1" operator="lessThan">
      <formula>30</formula>
    </cfRule>
  </conditionalFormatting>
  <conditionalFormatting sqref="CC10">
    <cfRule type="cellIs" dxfId="3" priority="4" stopIfTrue="1" operator="greaterThan">
      <formula>0.5</formula>
    </cfRule>
  </conditionalFormatting>
  <conditionalFormatting sqref="CC12">
    <cfRule type="cellIs" dxfId="2" priority="1" stopIfTrue="1" operator="greaterThan">
      <formula>50</formula>
    </cfRule>
    <cfRule type="cellIs" dxfId="1" priority="2" stopIfTrue="1" operator="between">
      <formula>30</formula>
      <formula>50</formula>
    </cfRule>
    <cfRule type="cellIs" dxfId="0" priority="3" stopIfTrue="1" operator="lessThan">
      <formula>30</formula>
    </cfRule>
  </conditionalFormatting>
  <printOptions horizontalCentered="1"/>
  <pageMargins left="0" right="0" top="0.75" bottom="0" header="0" footer="0"/>
  <pageSetup scale="67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Plot Locations</vt:lpstr>
      <vt:lpstr>Species List</vt:lpstr>
      <vt:lpstr>WP</vt:lpstr>
      <vt:lpstr>PFO-Existing</vt:lpstr>
      <vt:lpstr>PEMC</vt:lpstr>
      <vt:lpstr>PFO</vt:lpstr>
      <vt:lpstr>PEMC!Print_Area</vt:lpstr>
      <vt:lpstr>PFO!Print_Area</vt:lpstr>
      <vt:lpstr>'Species List'!Print_Area</vt:lpstr>
      <vt:lpstr>WP!Print_Area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 Marshall</cp:lastModifiedBy>
  <cp:lastPrinted>2008-01-08T01:17:12Z</cp:lastPrinted>
  <dcterms:created xsi:type="dcterms:W3CDTF">2007-08-02T01:14:29Z</dcterms:created>
  <dcterms:modified xsi:type="dcterms:W3CDTF">2021-09-24T22:58:51Z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2061590077</vt:i4>
  </property>
  <property fmtid="{D5CDD505-2E9C-101B-9397-08002B2CF9AE}" pid="3" name="_EmailSubject">
    <vt:lpwstr/>
  </property>
  <property fmtid="{D5CDD505-2E9C-101B-9397-08002B2CF9AE}" pid="4" name="_AuthorEmail">
    <vt:lpwstr>ptwconsulting@qwestoffice.net</vt:lpwstr>
  </property>
  <property fmtid="{D5CDD505-2E9C-101B-9397-08002B2CF9AE}" pid="5" name="_AuthorEmailDisplayName">
    <vt:lpwstr>Pat Thompson</vt:lpwstr>
  </property>
  <property fmtid="{D5CDD505-2E9C-101B-9397-08002B2CF9AE}" pid="6" name="_PreviousAdHocReviewCycleID">
    <vt:i4>-853620306</vt:i4>
  </property>
  <property fmtid="{D5CDD505-2E9C-101B-9397-08002B2CF9AE}" pid="7" name="_ReviewingToolsShownOnce">
    <vt:lpwstr/>
  </property>
</Properties>
</file>